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P:\DAT\3. Hourly Paid\Hourly Paid\Hourly Paid Contracts\Current Templates\"/>
    </mc:Choice>
  </mc:AlternateContent>
  <xr:revisionPtr revIDLastSave="0" documentId="13_ncr:1_{6DDB4FB1-C639-4DC5-9CE1-BEB523A1CB36}" xr6:coauthVersionLast="47" xr6:coauthVersionMax="47" xr10:uidLastSave="{00000000-0000-0000-0000-000000000000}"/>
  <workbookProtection workbookAlgorithmName="SHA-512" workbookHashValue="PBLV5FMGVqekU8pgOrX7Qs9RsmAHwARPqm0/aV6YOXqIHQ2spTYlLLGlG6OXdnlvYmxFs/jZ+BBdEN4z6vY8Wg==" workbookSaltValue="D/x/ITCwENzg0MIHclOZog==" workbookSpinCount="100000" lockStructure="1"/>
  <bookViews>
    <workbookView xWindow="-120" yWindow="-120" windowWidth="29040" windowHeight="15720" tabRatio="774" xr2:uid="{00000000-000D-0000-FFFF-FFFF00000000}"/>
  </bookViews>
  <sheets>
    <sheet name="1" sheetId="3" r:id="rId1"/>
    <sheet name="2 Letter Front" sheetId="8" r:id="rId2"/>
    <sheet name="3 Contract Template" sheetId="1" r:id="rId3"/>
    <sheet name="4 Confirmation of Funding" sheetId="6" r:id="rId4"/>
    <sheet name="5 Hours calculators " sheetId="9" r:id="rId5"/>
  </sheets>
  <definedNames>
    <definedName name="_xlnm._FilterDatabase" localSheetId="2" hidden="1">'3 Contract Template'!$D$4</definedName>
    <definedName name="Contract_Type">'3 Contract Template'!$D$57:$D$58</definedName>
    <definedName name="LSE_Site_List">'3 Contract Template'!$A$57:$A$58</definedName>
    <definedName name="_xlnm.Print_Area" localSheetId="0">'1'!$A$1:$B$19</definedName>
    <definedName name="_xlnm.Print_Area" localSheetId="2">'3 Contract Template'!$A$1:$M$56</definedName>
    <definedName name="_xlnm.Print_Area" localSheetId="3">'4 Confirmation of Funding'!$A$1:$B$41</definedName>
    <definedName name="Rate_Values">'3 Contract Template'!#REF!</definedName>
    <definedName name="Rates">'3 Contract Template'!$C$102:$C$183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9" l="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l="1"/>
  <c r="A2" i="8" l="1"/>
  <c r="B5" i="6" l="1" a="1"/>
  <c r="B5" i="6" s="1"/>
  <c r="B13" i="9"/>
  <c r="A40" i="9"/>
  <c r="B34" i="9" l="1"/>
  <c r="B36" i="9" s="1"/>
  <c r="B30" i="9"/>
  <c r="B31" i="9" s="1"/>
  <c r="B19" i="9"/>
  <c r="B20" i="9" s="1"/>
  <c r="B10" i="9"/>
  <c r="B14" i="9" s="1"/>
  <c r="E33" i="1"/>
  <c r="E32" i="1"/>
  <c r="A3" i="8"/>
  <c r="A28" i="1"/>
  <c r="F60" i="1"/>
  <c r="D9" i="1" s="1"/>
  <c r="A26" i="1"/>
  <c r="A27" i="1"/>
  <c r="E60" i="1"/>
  <c r="B19" i="6"/>
  <c r="A25" i="1"/>
  <c r="F61" i="1"/>
  <c r="A23" i="1" s="1"/>
  <c r="B11" i="6"/>
  <c r="A19" i="1"/>
  <c r="A18" i="1"/>
  <c r="A13" i="1"/>
  <c r="B12" i="6"/>
  <c r="B9" i="6"/>
  <c r="B8" i="6"/>
  <c r="B7" i="6"/>
  <c r="B6" i="6"/>
  <c r="B22" i="9" l="1"/>
  <c r="A24" i="9" s="1"/>
  <c r="B14" i="6"/>
  <c r="B15" i="9"/>
  <c r="B16" i="9" s="1"/>
  <c r="B13" i="6"/>
  <c r="A17" i="6" s="1"/>
  <c r="B37" i="9"/>
  <c r="B38" i="9" s="1"/>
  <c r="A39" i="9"/>
  <c r="B16" i="6" l="1"/>
  <c r="B17" i="6"/>
  <c r="B2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<sst xmlns="http://schemas.openxmlformats.org/spreadsheetml/2006/main" count="979" uniqueCount="353">
  <si>
    <t>To:</t>
  </si>
  <si>
    <t>Dear Colleague,</t>
  </si>
  <si>
    <t>Yours sincerely,</t>
  </si>
  <si>
    <t>Advance holiday pay hourly rate</t>
  </si>
  <si>
    <t>Total hourly rate</t>
  </si>
  <si>
    <t>Working for:</t>
  </si>
  <si>
    <t>Name of appointee:</t>
  </si>
  <si>
    <t>Contract Details:</t>
  </si>
  <si>
    <t>Funding details:</t>
  </si>
  <si>
    <t>Date</t>
  </si>
  <si>
    <t>Percentage:</t>
  </si>
  <si>
    <t>Name of Budget/Grant 1:</t>
  </si>
  <si>
    <t>Name of Budget/Grant 2:</t>
  </si>
  <si>
    <t>Plain time                 hourly rate</t>
  </si>
  <si>
    <t>I accept the above offer of appointment on the terms set out.</t>
  </si>
  <si>
    <t>Signed:………………………………………………………………</t>
  </si>
  <si>
    <t>Date: ……………/……………/……………(dd/mm/yy)</t>
  </si>
  <si>
    <t>Confirmation of Funding</t>
  </si>
  <si>
    <t>Main LSE Site at Houghton Street</t>
  </si>
  <si>
    <t>Job Title:</t>
  </si>
  <si>
    <t>The other terms and conditions relating to this appointment are set out in the document enclosed.</t>
  </si>
  <si>
    <t>Hourly rate (excluding holiday pay):</t>
  </si>
  <si>
    <t xml:space="preserve">Total remuneration for each hour actually worked: </t>
  </si>
  <si>
    <t>Expected total payment (according to work pattern set out):</t>
  </si>
  <si>
    <t>Place of work:</t>
  </si>
  <si>
    <t>Scale point:</t>
  </si>
  <si>
    <t>Hourly-paid Contract</t>
  </si>
  <si>
    <t>Contract start date:</t>
  </si>
  <si>
    <t>Contract end date:</t>
  </si>
  <si>
    <t>Salary Band 5 Step 18.0</t>
  </si>
  <si>
    <t>Salary Band 5 Step 18.5</t>
  </si>
  <si>
    <t>Salary Band 5 Step 19.0</t>
  </si>
  <si>
    <t>Salary Band 5 Step 19.5</t>
  </si>
  <si>
    <t>Salary Band 5 Step 20.0</t>
  </si>
  <si>
    <t>Salary Band 5 Step 20.5</t>
  </si>
  <si>
    <t>Salary Band 5 Step 21.0</t>
  </si>
  <si>
    <t>Salary Band 5 Step 21.5</t>
  </si>
  <si>
    <t>Salary Band 5 Step 22.0</t>
  </si>
  <si>
    <t>Salary Band 5 Step 22.5</t>
  </si>
  <si>
    <t>Salary Band 5 Step 23.0</t>
  </si>
  <si>
    <t>Salary Band 5 Step 23.5*</t>
  </si>
  <si>
    <t>Salary Band 5 Step 24.0*</t>
  </si>
  <si>
    <t>Salary Band 5 Step 24.5*</t>
  </si>
  <si>
    <t>Salary Band 5 Step 25.0*</t>
  </si>
  <si>
    <t>Salary Band 5 Step 25.5*</t>
  </si>
  <si>
    <t>Salary Band 6 Step 24.5</t>
  </si>
  <si>
    <t>Salary Band 6 Step 25.0</t>
  </si>
  <si>
    <t>Salary Band 6 Step 25.5</t>
  </si>
  <si>
    <t>Salary Band 6 Step 26.0</t>
  </si>
  <si>
    <t>Salary Band 6 Step 26.5</t>
  </si>
  <si>
    <t>Salary Band 6 Step 27.0</t>
  </si>
  <si>
    <t>Salary Band 6 Step 27.5</t>
  </si>
  <si>
    <t>Salary Band 6 Step 28.0</t>
  </si>
  <si>
    <t>Salary Band 6 Step 28.5</t>
  </si>
  <si>
    <t>Salary Band 6 Step 29.0</t>
  </si>
  <si>
    <t>Salary Band 6 Step 29.5</t>
  </si>
  <si>
    <t>Salary Band 6 Step 30.0</t>
  </si>
  <si>
    <t>Salary Band 6 Step 30.5</t>
  </si>
  <si>
    <t>Salary Band 6 Step 31.0</t>
  </si>
  <si>
    <t>Salary Band 6 Step 31.5*</t>
  </si>
  <si>
    <t>Salary Band 6 Step 32.0*</t>
  </si>
  <si>
    <t>Salary Band 6 Step 32.5*</t>
  </si>
  <si>
    <t>Salary Band 6 Step 33.0*</t>
  </si>
  <si>
    <t>Salary Band 6 Step 33.5*</t>
  </si>
  <si>
    <t>Salary Band 7 Step 32.5</t>
  </si>
  <si>
    <t>Salary Band 7 Step 33.0</t>
  </si>
  <si>
    <t>Salary Band 7 Step 33.5</t>
  </si>
  <si>
    <t>Salary Band 7 Step 34.0</t>
  </si>
  <si>
    <t>Salary Band 7 Step 34.5</t>
  </si>
  <si>
    <t>Salary Band 7 Step 35.0</t>
  </si>
  <si>
    <t>Salary Band 7 Step 35.5</t>
  </si>
  <si>
    <t>Salary Band 7 Step 36.0</t>
  </si>
  <si>
    <t>Salary Band 7 Step 36.5</t>
  </si>
  <si>
    <t>Salary Band 7 Step 37.0</t>
  </si>
  <si>
    <t>Salary Band 7 Step 37.5</t>
  </si>
  <si>
    <t>Salary Band 7 Step 38.0*</t>
  </si>
  <si>
    <t>Salary Band 7 Step 38.5*</t>
  </si>
  <si>
    <t>Salary Band 7 Step 39.0*</t>
  </si>
  <si>
    <t>Salary Band 7 Step 39.5*</t>
  </si>
  <si>
    <t>Salary Band 7 Step 40.0*</t>
  </si>
  <si>
    <t>Salary Band 7 Step 40.5*</t>
  </si>
  <si>
    <t>Salary Band 7 Step 41.0*</t>
  </si>
  <si>
    <t>Salary Band 7 Step 41.5*</t>
  </si>
  <si>
    <t>Salary Band 8 Step 38.5</t>
  </si>
  <si>
    <t>Salary Band 8 Step 39.0</t>
  </si>
  <si>
    <t>Salary Band 8 Step 39.5</t>
  </si>
  <si>
    <t>Salary Band 8 Step 40.0</t>
  </si>
  <si>
    <t>Salary Band 8 Step 40.5</t>
  </si>
  <si>
    <t>Salary Band 8 Step 41.0</t>
  </si>
  <si>
    <t>Salary Band 8 Step 41.5</t>
  </si>
  <si>
    <t>Salary Band 8 Step 42.0</t>
  </si>
  <si>
    <t>Salary Band 8 Step 42.5</t>
  </si>
  <si>
    <t>Salary Band 8 Step 43.0</t>
  </si>
  <si>
    <t>Salary Band 8 Step 43.5</t>
  </si>
  <si>
    <t>Salary Band 8 Step 44.0*</t>
  </si>
  <si>
    <t>Salary Band 8 Step 44.5*</t>
  </si>
  <si>
    <t>Salary Band 8 Step 45.0*</t>
  </si>
  <si>
    <t>Salary Band 8 Step 45.5*</t>
  </si>
  <si>
    <t>Salary Band 8 Step 46.0*</t>
  </si>
  <si>
    <t>Salary Band 9 Step 44.0*</t>
  </si>
  <si>
    <t>Salary Band 9 Step 44.5*</t>
  </si>
  <si>
    <t>Salary Band 9 Step 45.0*</t>
  </si>
  <si>
    <t>Salary Band 9 Step 45.5*</t>
  </si>
  <si>
    <t>Salary Band 9 Step 46.0*</t>
  </si>
  <si>
    <t>Salary Band 9 Step 46.5*</t>
  </si>
  <si>
    <t>Salary Band 9 Step 47.0*</t>
  </si>
  <si>
    <t>Salary Band 9 Step 47.5*</t>
  </si>
  <si>
    <t>Salary Band 9 Step 48.0*</t>
  </si>
  <si>
    <t>Salary Band 9 Step 48.5*</t>
  </si>
  <si>
    <t>Salary Band 9 Step 49.0*</t>
  </si>
  <si>
    <t>Salary Band 9 Step 49.5*</t>
  </si>
  <si>
    <t>Salary Band 9 Step 50.0*</t>
  </si>
  <si>
    <t>Salary Band 9 Step 50.5*</t>
  </si>
  <si>
    <t>Salary Band 9 Step 51.0*</t>
  </si>
  <si>
    <t>Salary Band 9 Step 51.5*</t>
  </si>
  <si>
    <t>Salary Band 9 Step 52.0*</t>
  </si>
  <si>
    <t>Salary Band 9 Step 52.5*</t>
  </si>
  <si>
    <t>Salary Band 10 Step 48.5*</t>
  </si>
  <si>
    <t>Salary Band 10 Step 49.0*</t>
  </si>
  <si>
    <t>Salary Band 10 Step 49.5*</t>
  </si>
  <si>
    <t>Salary Band 10 Step 50.0*</t>
  </si>
  <si>
    <t>Salary Band 10 Step 50.5*</t>
  </si>
  <si>
    <t>Salary Band 10 Step 51.0*</t>
  </si>
  <si>
    <t>Salary Band 10 Step 51.5*</t>
  </si>
  <si>
    <t>Salary Band 10 Step 52.0*</t>
  </si>
  <si>
    <t>Salary Band 10 Step 52.5*</t>
  </si>
  <si>
    <t>Salary Band 10 Step 53.0*</t>
  </si>
  <si>
    <t>Salary Band 10 Step 53.5*</t>
  </si>
  <si>
    <t>Salary Band 10 Step 54.0*</t>
  </si>
  <si>
    <t>Salary Band 10 Step 54.5*</t>
  </si>
  <si>
    <t>Salary Band 10 Step 55.0*</t>
  </si>
  <si>
    <t>Salary Band 10 Step 55.5*</t>
  </si>
  <si>
    <t>Salary Band 10 Step 56.0*</t>
  </si>
  <si>
    <t>Salary Band 10 Step 56.5*</t>
  </si>
  <si>
    <t>Salary Band 10 Step 57.0*</t>
  </si>
  <si>
    <t>Salary Band 10 Step 57.5*</t>
  </si>
  <si>
    <t>Salary Band 10 Step 58.0*</t>
  </si>
  <si>
    <t>Salary Band 10 Step 58.5*</t>
  </si>
  <si>
    <t>Salary Band 10 Step 59.0*</t>
  </si>
  <si>
    <t>Salary Band 10 Step 59.5*</t>
  </si>
  <si>
    <t>Salary Band 10 Step 60.0*</t>
  </si>
  <si>
    <t>Rate of pay for each 11.18 minutes of holiday taken:</t>
  </si>
  <si>
    <t>Salary Band and Step:</t>
  </si>
  <si>
    <t>Expected average hours per week (excluding holiday hours):</t>
  </si>
  <si>
    <t>Salary Band 10 Step 60.5*</t>
  </si>
  <si>
    <t>Salary Band 10 Step 61.0*</t>
  </si>
  <si>
    <t>Salary Band 10 Step 61.5*</t>
  </si>
  <si>
    <t>Salary Band 10 Step 62.0*</t>
  </si>
  <si>
    <t>Salary Band 10 Step 62.5*</t>
  </si>
  <si>
    <t>Salary Band 10 Step 63.0*</t>
  </si>
  <si>
    <t>Salary Band 10 Step 63.5*</t>
  </si>
  <si>
    <t>Salary Band 10 Step 64.0*</t>
  </si>
  <si>
    <t>Salary Band 10 Step 64.5*</t>
  </si>
  <si>
    <t>Salary Band 10 Step 65.0*</t>
  </si>
  <si>
    <t>Salary Band 10 Step 65.5*</t>
  </si>
  <si>
    <t>Salary Band 10 Step 66.0*</t>
  </si>
  <si>
    <t>Salary Band 10 Step 66.5*</t>
  </si>
  <si>
    <t>Salary Band 10 Step 67.0*</t>
  </si>
  <si>
    <t>Salary Band 10 Step 67.5*</t>
  </si>
  <si>
    <t>Salary Band 10 Step 68.0*</t>
  </si>
  <si>
    <t>Salary Band 10 Step 68.5*</t>
  </si>
  <si>
    <t>Salary Band 10 Step 69.0*</t>
  </si>
  <si>
    <t>Salary Band 10 Step 69.5*</t>
  </si>
  <si>
    <t>Salary Band 10 Step 70.0*</t>
  </si>
  <si>
    <t>Salary Band 10 Step 70.5*</t>
  </si>
  <si>
    <t>Salary Band 10 Step 71.0*</t>
  </si>
  <si>
    <t>Expected average holiday hours accrued per week:</t>
  </si>
  <si>
    <t>Budget available:</t>
  </si>
  <si>
    <t>Plain time                                  hourly rate</t>
  </si>
  <si>
    <t>Budget to hours calculator</t>
  </si>
  <si>
    <t>Complete the orange boxes with the budget, scale point, start and end dates, and the calculator will calculate the average number of hours a week in blue below.</t>
  </si>
  <si>
    <t>Plain time rate:</t>
  </si>
  <si>
    <t>Contract/extension period start date:</t>
  </si>
  <si>
    <t>Contract/extension period end date:</t>
  </si>
  <si>
    <t>Weeks in contract:</t>
  </si>
  <si>
    <t>Expected average working hours per week excl. holiday hours:</t>
  </si>
  <si>
    <t>Hours in period to hours per week calculator</t>
  </si>
  <si>
    <t>Holiday hours which will be accrued (18.64%):</t>
  </si>
  <si>
    <t>Expected working hours over contract excl. holiday hours:</t>
  </si>
  <si>
    <t>Expected contract hours over contract incl. holiday hours:</t>
  </si>
  <si>
    <t>Expected holiday hours over contract:</t>
  </si>
  <si>
    <t>Expected average working hours per week incl. holiday hours:</t>
  </si>
  <si>
    <t>Hours calculators</t>
  </si>
  <si>
    <t>Salary Band 1 Step 1.0</t>
  </si>
  <si>
    <t>Salary Band 1 Step 1.5</t>
  </si>
  <si>
    <t>Salary Band 1 Step 2.0</t>
  </si>
  <si>
    <t>Salary Band 1 Step 2.5*</t>
  </si>
  <si>
    <t>Salary Band 1 Step 3.0*</t>
  </si>
  <si>
    <t>Salary Band 1 Step 3.5*</t>
  </si>
  <si>
    <t>Salary Band 1 Step 4.0*</t>
  </si>
  <si>
    <t>Salary Band 2 Step 4.5</t>
  </si>
  <si>
    <t>Salary Band 2 Step 5.0</t>
  </si>
  <si>
    <t>Salary Band 2 Step 5.5</t>
  </si>
  <si>
    <t>Salary Band 2 Step 6.0</t>
  </si>
  <si>
    <t>Salary Band 2 Step 6.5</t>
  </si>
  <si>
    <t>Salary Band 2 Step 7.0</t>
  </si>
  <si>
    <t>Salary Band 2 Step 7.5</t>
  </si>
  <si>
    <t>Salary Band 2 Step 8.0*</t>
  </si>
  <si>
    <t>Salary Band 2 Step 8.5*</t>
  </si>
  <si>
    <t>Salary Band 2 Step 9.0*</t>
  </si>
  <si>
    <t>Salary Band 2 Step 9.5*</t>
  </si>
  <si>
    <t>Salary Band 3 Step 8.5</t>
  </si>
  <si>
    <t>Salary Band 3 Step 9.0</t>
  </si>
  <si>
    <t>Salary Band 3 Step 9.5</t>
  </si>
  <si>
    <t>Salary Band 3 Step 10.0</t>
  </si>
  <si>
    <t>Salary Band 3 Step 10.5</t>
  </si>
  <si>
    <t>Salary Band 3 Step 11.0</t>
  </si>
  <si>
    <t>Salary Band 3 Step 11.5</t>
  </si>
  <si>
    <t>Salary Band 3 Step 12.0</t>
  </si>
  <si>
    <t>Salary Band 3 Step 12.5</t>
  </si>
  <si>
    <t>Salary Band 3 Step 13.0</t>
  </si>
  <si>
    <t>Salary Band 3 Step 13.5*</t>
  </si>
  <si>
    <t>Salary Band 3 Step 14.0*</t>
  </si>
  <si>
    <t>Salary Band 3 Step 14.5*</t>
  </si>
  <si>
    <t>Salary Band 3 Step 15.0*</t>
  </si>
  <si>
    <t>Salary Band 4 Step 13.5</t>
  </si>
  <si>
    <t>Salary Band 4 Step 14.0</t>
  </si>
  <si>
    <t>Salary Band 4 Step 14.5</t>
  </si>
  <si>
    <t>Salary Band 4 Step 15.0</t>
  </si>
  <si>
    <t>Salary Band 4 Step 15.5</t>
  </si>
  <si>
    <t>Salary Band 4 Step 16.0</t>
  </si>
  <si>
    <t>Salary Band 4 Step 16.5</t>
  </si>
  <si>
    <t>Salary Band 4 Step 17.0</t>
  </si>
  <si>
    <t>Salary Band 4 Step 17.5</t>
  </si>
  <si>
    <t>Salary Band 4 Step 18.0*</t>
  </si>
  <si>
    <t>Salary Band 4 Step 18.5*</t>
  </si>
  <si>
    <t>Salary Band 4 Step 19.0*</t>
  </si>
  <si>
    <t>Salary Band 4 Step 19.5*</t>
  </si>
  <si>
    <t>Salary Band 4 Step 20.0*</t>
  </si>
  <si>
    <t>NEW ACADEMIC SUPPORT APPOINTMENT</t>
  </si>
  <si>
    <t>EXTENSION OF ACADEMIC SUPPORT APPOINTMENT</t>
  </si>
  <si>
    <t>Name of Department/Institute/Research Centre/Division/Unit:</t>
  </si>
  <si>
    <t>Name of Department / Institute / Centre / Division / Unit:</t>
  </si>
  <si>
    <t>NB Employers' National Insurance and pension contributions may be payable on this contract.</t>
  </si>
  <si>
    <t>Email:</t>
  </si>
  <si>
    <t>Version History:</t>
  </si>
  <si>
    <t>Enter the following figure in Confirmation of Funding:</t>
  </si>
  <si>
    <t>Working for (Manager):</t>
  </si>
  <si>
    <t>Name of Budget/Grant Holder</t>
  </si>
  <si>
    <t>Human Resources</t>
  </si>
  <si>
    <t>Salary Band 8 Step 46.5*</t>
  </si>
  <si>
    <t>Salary Band 8 Step 47.0*</t>
  </si>
  <si>
    <t>Date of birth:</t>
  </si>
  <si>
    <t>Requirement for DBS check:</t>
  </si>
  <si>
    <t>DBS check not required</t>
  </si>
  <si>
    <t>DBS check completed</t>
  </si>
  <si>
    <t>DBS check required</t>
  </si>
  <si>
    <t>DBS Warning formula</t>
  </si>
  <si>
    <t>________________________________</t>
  </si>
  <si>
    <t>Tier 5</t>
  </si>
  <si>
    <t>Indefinite Leave to Remain</t>
  </si>
  <si>
    <t>Does the appointee have the right to work in the UK?</t>
  </si>
  <si>
    <t>UK Ancestry</t>
  </si>
  <si>
    <t>YES</t>
  </si>
  <si>
    <t>NO</t>
  </si>
  <si>
    <t>IMPORTANT: Timesheets need to be sent electronically to your line manager or budget holder before Payroll Deadlines. Timesheets can be located here:</t>
  </si>
  <si>
    <t>LSE Students</t>
  </si>
  <si>
    <t>If you wish to accept this offer please come to the HR Division as soon as possible and no later than the start date of your contract bringing with you your original Right to Work documents. In addition please sign and return one copy of this contract, together with (if relevant) the enclosed 'Bank/Building Society Details', 'Employee Details' and 'P45' forms. Please let us know if your details change.  If you are unable to take up this offer of engagement, please contact the manager/supervisor named above immediately.</t>
  </si>
  <si>
    <t>All full-time LSE students are generally restricted to working a total of 15 hours per week to enable them to focus on their studies.  However, they may be able to work up to 20 hours per week if the department with which they are registered provides formal agreement.  Agreement must be sought before the hours are worked, and must be provided in writing.</t>
  </si>
  <si>
    <t>Undergraduate</t>
  </si>
  <si>
    <t>1 Year Masters Student</t>
  </si>
  <si>
    <t>2 Year Masters Student</t>
  </si>
  <si>
    <t>PhD Student</t>
  </si>
  <si>
    <t>Salary Band 10 Step 72.5*</t>
  </si>
  <si>
    <t>Salary Band 10 Step 73.5*</t>
  </si>
  <si>
    <t>Salary Band 10 Step 74.5*</t>
  </si>
  <si>
    <t>Salary Band 10 Step 75.5*</t>
  </si>
  <si>
    <t>Salary Band 10 Step 76.5*</t>
  </si>
  <si>
    <t>Salary Band 10 Step 77.5*</t>
  </si>
  <si>
    <t>Salary Band 10 Step 78.5*</t>
  </si>
  <si>
    <t>Salary Band 10 Step 79.5*</t>
  </si>
  <si>
    <t>Salary Band 10 Step 80.5*</t>
  </si>
  <si>
    <t>Salary Band 10 Step 81.5*</t>
  </si>
  <si>
    <t>Salary Band 10 Step 71.5*</t>
  </si>
  <si>
    <t>Salary Band 10 Step 72.0*</t>
  </si>
  <si>
    <t>Salary Band 10 Step 73.0*</t>
  </si>
  <si>
    <t>Salary Band 10 Step 74.0*</t>
  </si>
  <si>
    <t>Salary Band 10 Step 75.0*</t>
  </si>
  <si>
    <t>Salary Band 10 Step 76.0*</t>
  </si>
  <si>
    <t>Salary Band 10 Step 77.0*</t>
  </si>
  <si>
    <t>Salary Band 10 Step 78.0*</t>
  </si>
  <si>
    <t>Salary Band 10 Step 79.0*</t>
  </si>
  <si>
    <t>Salary Band 10 Step 80.0*</t>
  </si>
  <si>
    <t>Salary Band 10 Step 82.0*</t>
  </si>
  <si>
    <r>
      <rPr>
        <b/>
        <u/>
        <sz val="10"/>
        <rFont val="Arial"/>
        <family val="2"/>
      </rPr>
      <t xml:space="preserve">Creating the Contract Details:
</t>
    </r>
    <r>
      <rPr>
        <sz val="10"/>
        <rFont val="Arial"/>
        <family val="2"/>
      </rPr>
      <t xml:space="preserve">Select tab 3, 'Contract Template'. 
Complete all the input boxes on the worksheet, </t>
    </r>
    <r>
      <rPr>
        <b/>
        <sz val="10"/>
        <rFont val="Arial"/>
        <family val="2"/>
      </rPr>
      <t>using [TAB]</t>
    </r>
    <r>
      <rPr>
        <sz val="10"/>
        <rFont val="Arial"/>
        <family val="2"/>
      </rPr>
      <t xml:space="preserve"> to move between them. 
Follow the instructions which appear in message boxes as you [TAB] through. 
Once you have entered all the required information, the appropriate rates of pay will be calculated automatically.</t>
    </r>
  </si>
  <si>
    <r>
      <t xml:space="preserve">Continuous service date </t>
    </r>
    <r>
      <rPr>
        <b/>
        <i/>
        <sz val="10"/>
        <rFont val="Arial"/>
        <family val="2"/>
      </rPr>
      <t>(Human Resources to complete)</t>
    </r>
    <r>
      <rPr>
        <b/>
        <sz val="10"/>
        <rFont val="Arial"/>
        <family val="2"/>
      </rPr>
      <t>:</t>
    </r>
  </si>
  <si>
    <r>
      <t xml:space="preserve">Hours to be worked in contract period </t>
    </r>
    <r>
      <rPr>
        <b/>
        <sz val="10"/>
        <rFont val="Arial"/>
        <family val="2"/>
      </rPr>
      <t xml:space="preserve">excluding </t>
    </r>
    <r>
      <rPr>
        <sz val="10"/>
        <rFont val="Arial"/>
        <family val="2"/>
      </rPr>
      <t>holiday hours:</t>
    </r>
  </si>
  <si>
    <r>
      <t xml:space="preserve">Total contract hours for contract period </t>
    </r>
    <r>
      <rPr>
        <b/>
        <sz val="10"/>
        <rFont val="Arial"/>
        <family val="2"/>
      </rPr>
      <t xml:space="preserve">incl. </t>
    </r>
    <r>
      <rPr>
        <sz val="10"/>
        <rFont val="Arial"/>
        <family val="2"/>
      </rPr>
      <t>holiday hours:</t>
    </r>
  </si>
  <si>
    <r>
      <t xml:space="preserve">Expected average contract hours per week </t>
    </r>
    <r>
      <rPr>
        <b/>
        <sz val="10"/>
        <rFont val="Arial"/>
        <family val="2"/>
      </rPr>
      <t xml:space="preserve">incl. </t>
    </r>
    <r>
      <rPr>
        <sz val="10"/>
        <rFont val="Arial"/>
        <family val="2"/>
      </rPr>
      <t>holiday hours:</t>
    </r>
  </si>
  <si>
    <t>Salary Band 10 Step 81.0*</t>
  </si>
  <si>
    <t>Updated for November 2018 (Pay award).</t>
  </si>
  <si>
    <t>Salary Band 10 Step 72*</t>
  </si>
  <si>
    <t>Salary Band 10 Step 73*</t>
  </si>
  <si>
    <t>Salary Band 10 Step 74*</t>
  </si>
  <si>
    <t>Salary Band 10 Step 75*</t>
  </si>
  <si>
    <t>Salary Band 10 Step 76*</t>
  </si>
  <si>
    <t>Salary Band 10 Step 77*</t>
  </si>
  <si>
    <t>Salary Band 10 Step 78*</t>
  </si>
  <si>
    <t>Salary Band 10 Step 79*</t>
  </si>
  <si>
    <t>Salary Band 10 Step 80*</t>
  </si>
  <si>
    <t>Salary Band 10 Step 81*</t>
  </si>
  <si>
    <t>Salary Band 10 Step 82*</t>
  </si>
  <si>
    <t>OneFinance Code for General Ledger:</t>
  </si>
  <si>
    <t>OneFinance Code for Project Ledger:</t>
  </si>
  <si>
    <t>This Excel workbook should be used to create a new hourly paid support contract or an extension contract and the confirmation of funding form.</t>
  </si>
  <si>
    <t xml:space="preserve">Now select tab 4 'Confirmation of Funding'. The appropriate contract details will be copied into the form. Now [TAB] through to fill in the expected hours per week and the funding details - up to two budget codes can be input to allow for split-funded posts. </t>
  </si>
  <si>
    <r>
      <t xml:space="preserve">Before completing tabs 3 and 4, you </t>
    </r>
    <r>
      <rPr>
        <b/>
        <sz val="10"/>
        <rFont val="Arial"/>
        <family val="2"/>
      </rPr>
      <t>may</t>
    </r>
    <r>
      <rPr>
        <sz val="10"/>
        <rFont val="Arial"/>
        <family val="2"/>
      </rPr>
      <t xml:space="preserve"> wish to use tab 5 'Hours calculator' to work out the average hours a week for a contract if you have a defined budget or a defined number of hours for a contract. You do not have to do this - and Human Resources do not need this sheet.</t>
    </r>
  </si>
  <si>
    <t>On the next page, you will find more details regarding your contract of employment. Please read both this page and the next page thoroughly before proceeding to sign.</t>
  </si>
  <si>
    <r>
      <rPr>
        <b/>
        <sz val="10"/>
        <rFont val="Arial"/>
        <family val="2"/>
      </rPr>
      <t xml:space="preserve">Renewing your visa </t>
    </r>
    <r>
      <rPr>
        <sz val="10"/>
        <rFont val="Arial"/>
        <family val="2"/>
      </rPr>
      <t xml:space="preserve">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will be at risk and you will be required to stop work on the expiry date of your visa.  If you are required to stop work, your salary, continuous service and other such related benefits will cease until you are able to provide evidence of your right to work status.  
</t>
    </r>
  </si>
  <si>
    <r>
      <rPr>
        <b/>
        <sz val="10"/>
        <rFont val="Arial"/>
        <family val="2"/>
      </rPr>
      <t>Next steps</t>
    </r>
    <r>
      <rPr>
        <sz val="10"/>
        <rFont val="Arial"/>
        <family val="2"/>
      </rPr>
      <t xml:space="preserve">
If you wish to accept this offer, please return a signed copy of this contract by email to HR.Pay.Hourly@lse.ac.uk. If relevant, please also attach the completed enclosed 'Bank/Building Society Details' and 'Employee Details' forms as well as your 'P45' form. Please let us know if your details change.  If you are unable to take up this offer of engagement, please contact the manager/supervisor immediately.
</t>
    </r>
  </si>
  <si>
    <t>If you wish to accept this contract. Please indicate so by signing at the bottom of either page of your contract and returning it by email to your contact in Human Resources.</t>
  </si>
  <si>
    <t>IMPORTANT: Tier 4 students can only work a maximum of 20 hours per week during term time. This includes paid and unpaid work. If you are a Tier 4 student and you sign this contract you are also declaring that you will not work more than the restricted hours.</t>
  </si>
  <si>
    <r>
      <t xml:space="preserve">Until completed, each mandatory field on tabs 3 and 4 will appear as an orange shaded box. As you complete the required fields, these will change to white. Only when the contract is complete will the ERROR message disappear. </t>
    </r>
    <r>
      <rPr>
        <b/>
        <sz val="10"/>
        <rFont val="Arial"/>
        <family val="2"/>
      </rPr>
      <t xml:space="preserve"> Please note that Human Resources are unable to accept incomplete contracts and will return incomplete contracts to departments immediately. </t>
    </r>
    <r>
      <rPr>
        <sz val="10"/>
        <rFont val="Arial"/>
        <family val="2"/>
      </rPr>
      <t>(NB signed hard copies are no longer accepted.)</t>
    </r>
  </si>
  <si>
    <t>If you have any problems with or questions about this template, please email HR.Pay.Hourly@lse.ac.uk.</t>
  </si>
  <si>
    <t>Pay net of employers NI on-costs:*</t>
  </si>
  <si>
    <t>Before completing the Contract Template (tab 3) and Confirmation of Funding form (tab 4), you may wish to use the following calculator to work out how many average hours a week you can afford for the budget you have and length of contract that you wish to create.</t>
  </si>
  <si>
    <r>
      <rPr>
        <b/>
        <sz val="10"/>
        <rFont val="Arial"/>
        <family val="2"/>
      </rPr>
      <t xml:space="preserve">When requesting an hourly-paid contract you will need to provide information about the individual’s Right to Work.  </t>
    </r>
    <r>
      <rPr>
        <sz val="10"/>
        <rFont val="Arial"/>
        <family val="2"/>
      </rPr>
      <t xml:space="preserve">
1. Does the appointee have the right to work in the UK (y/n)?  
You will need to ask the appointee whether they have the right to work in the UK already.  UK Nationals, Irish Nationals and EEA Nationals currently in the UK with pre-settled or settled status have the right to work in the UK without restriction.
2.  If yes, what is their current immigration status?
Please select the relevant category from the drop down list.  This will help to flag up the individual’s immigration status to identify whether their current status will permit them to work in this role
3. What is the expiry date of their visa (select n/a if not applicable)
If the individual needs a visa to work in the UK, ask them what the expiry date of their visa is and put that in the field.  The contract will be issued until this date and they will not be able to have an extension unless they have renewed their visa.  If the individual does not need a visa to work, or their visa has no expiry date, please put N/A in the field.
</t>
    </r>
  </si>
  <si>
    <t>UK/Irish National</t>
  </si>
  <si>
    <t>EEA National (pre-settled/settled status in UK)</t>
  </si>
  <si>
    <t>Tier 1/Global Talent</t>
  </si>
  <si>
    <t>Tier 2/Skilled Worker Visa</t>
  </si>
  <si>
    <t>Tier 4/Student</t>
  </si>
  <si>
    <t>Tier 4 (Doctoral Extension Scheme)</t>
  </si>
  <si>
    <t>Dependent</t>
  </si>
  <si>
    <t>https://info.lse.ac.uk/staff/divisions/Finance-Division/assets/documents/payroll/Excel/Timesheet-Template-NEW-3.0.xlsx</t>
  </si>
  <si>
    <t>Employee Number:</t>
  </si>
  <si>
    <t>Post Number:</t>
  </si>
  <si>
    <t>Leave to Remain</t>
  </si>
  <si>
    <t>PVN</t>
  </si>
  <si>
    <t>1 August 2021 rates</t>
  </si>
  <si>
    <t>Graduate Visa</t>
  </si>
  <si>
    <t>Title:</t>
  </si>
  <si>
    <t>First name:</t>
  </si>
  <si>
    <t>Surname:</t>
  </si>
  <si>
    <t>Address (line 1):</t>
  </si>
  <si>
    <t>Address (line 2):</t>
  </si>
  <si>
    <t>Plain time hourly rate</t>
  </si>
  <si>
    <r>
      <rPr>
        <b/>
        <sz val="10"/>
        <rFont val="Arial"/>
        <family val="2"/>
      </rPr>
      <t>Right to work</t>
    </r>
    <r>
      <rPr>
        <sz val="10"/>
        <rFont val="Arial"/>
        <family val="2"/>
      </rPr>
      <t xml:space="preserve">
This offer is made subject to you having the right to work in the UK and your start date is subject to you being able to present proof of your right to work before you undertake any work for LSE.
You are required to provide proof of your right to work as soon as possible after receiving this letter and no later than 9:30am on your start date, in accordance with the current Home Office guidelines for acceptable right to work documents.  Please refer to Annex A for the full list of accepted documents.  
From 1 October 2022, if you are a UK or Irish national, or a non-UK national arriving in the UK with a vignette (visa sticker) in your passport, you will need to go to the HR division in person with your original documents for a right to work check before you start work. 
If you are a non-UK national with an eVisa or BRP card, you can attend a virtual right to work check before you start work. The HR Operations team will contact you before your start date to arrange this.
In the event that you are unable to provide proof of your right to work by 9:30am on your first day, or that the documents that you have presented do not meet the current Home Office guidelines (as listed in Annex 2) you will not be allowed to start work. Your start date will be deferred until your right to work status is formally confirmed by the HR Operations team. Your salary, continuous service and other such related benefits will start from your new start date. Salary cannot be backdated.  The School reserves the right not to pay an individual for any work undertaken before a satisfactory right to work check is completed.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may be at risk and you will be required to stop work on the expiry date of your visa. If you are required to stop work your salary, continuous service and other such related benefits will cease until you are able to provide evidence of your right to work status.</t>
    </r>
  </si>
  <si>
    <t xml:space="preserve">Once you have finished, you can save the contract using the following format 'Surname,Name_HSS contract_Start date'. Please make sure that you use the most up to date version of the template as available on the Human Resources website. </t>
  </si>
  <si>
    <r>
      <t xml:space="preserve">Please email the completed contract template to HR.Pay.Hourly@lse.ac.uk. Please ensure that </t>
    </r>
    <r>
      <rPr>
        <b/>
        <sz val="10"/>
        <rFont val="Arial"/>
        <family val="2"/>
      </rPr>
      <t>the email of the contract to Human Resources is copied to both the manager and the budget/grant holder.</t>
    </r>
  </si>
  <si>
    <r>
      <rPr>
        <b/>
        <sz val="10"/>
        <rFont val="Arial"/>
        <family val="2"/>
      </rPr>
      <t>Pension</t>
    </r>
    <r>
      <rPr>
        <sz val="10"/>
        <rFont val="Arial"/>
        <family val="2"/>
      </rPr>
      <t xml:space="preserve">
You may apply to join one of the School's pension schemes (SAUL for staff in bands 1-5; USS for bands 6 and above), please contact the Pensions Team for further information HR.Pensions@LSE.ac.uk. The School must enrol staff that earn over £833 per month (2023/2024), are aged 22 or over and are under state pension age. The School will assess this criteria each month but, in order to smooth the automatic enrolment duty in respect of employees with rare spikes in earnings, automatic enrolment may be postponed up to three months from the first day of employment or the date at which an employee first becomes an ‘eligible jobholder’.  Employees who meet the qualifying criteria will receive e-mail confirmation of automatic enrolment.  Employees who do not meet the criteria can ask to join the scheme at any point.  
Existing members of either SAUL or USS will be automatically placed into the appropriate scheme upon commencement of a new eligible post. If you decide not to join the pension scheme on your additional post, you can opt out by filling out the forms on the scheme website and returning them to the HR pension team, this must be done on or after your first day. You will be re-assessed broadly every three years from the date at which the School first had to follow the new pension laws, to determine whether you still qualify at that time.  This process is known as re-enrolment.
Please ensure you read the additional pensions document attached to your email from HR.</t>
    </r>
  </si>
  <si>
    <r>
      <rPr>
        <b/>
        <sz val="10"/>
        <rFont val="Arial"/>
        <family val="2"/>
      </rPr>
      <t xml:space="preserve">Safe working and wellbeing </t>
    </r>
    <r>
      <rPr>
        <sz val="10"/>
        <rFont val="Arial"/>
        <family val="2"/>
      </rPr>
      <t xml:space="preserve">
The School is committed to the safe working and wellbeing of all our staff. If you believe that you may be at higher risk due your personal health or any ongoing disability, please do let your line manager know so that we can arrange an individual risk assessment for you and make any necessary work adjustments.
Please download the form here:   </t>
    </r>
  </si>
  <si>
    <t xml:space="preserve">https://info.lse.ac.uk/staff/divisions/Human-Resources/Assets/Documents/Forms/LSE-Individual-Risk-Assessment-All-Staff-at-LSE-March-2023-latest-approved.doc  </t>
  </si>
  <si>
    <t>Human Resources Division                                                                                           Hourly-Paid Support Contract                                                                                        (1 August 2023 - 31 July 2024)</t>
  </si>
  <si>
    <t>August to July, 2023-2024</t>
  </si>
  <si>
    <t xml:space="preserve">
For each hour worked you are due 11.18 minutes of holiday.  This holiday must be taken during the month that the hours are worked.  You will be paid for this holiday taken at the end of each month.
Your working hours for this appointment are variable and will be agreed with your line manager.
Please note that the salary quoted on this contract reflects the 1 August 2023 LSE pay scales.
</t>
  </si>
  <si>
    <t xml:space="preserve"> </t>
  </si>
  <si>
    <t>Employers NI and USS contribution updated</t>
  </si>
  <si>
    <t>Estimated total cost of appointment incl. 14.3% Employers NI on-costs*:</t>
  </si>
  <si>
    <t>Employers NI on-cost at 14.3%:</t>
  </si>
  <si>
    <t>* NB This calculation assumes that the appointee will not join either of the School's pension schemes. However all staff will be informed that they may elect to join one of the pension schemes, and if they do, then further employer on-costs will be chargeable - 14.5% if USS, 21% if SAUL.</t>
  </si>
  <si>
    <t>Update to band 1, step 1.0 to 3.5 due to London Living Wage from 1 May 2024</t>
  </si>
  <si>
    <t>(Hourly Support Template - May 2024 v1.20)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</si>
</sst>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quot;£&quot;#,##0.00"/>
    <numFmt numFmtId="165" formatCode="0.0"/>
    <numFmt numFmtId="166" formatCode="#,##0.00_ ;\-#,##0.00\ "/>
    <numFmt numFmtId="167" formatCode="&quot;£&quot;#,##0.0000;\-&quot;£&quot;#,##0.0000"/>
  </numFmts>
  <fonts count="23" x14ac:knownFonts="1">
    <font>
      <sz val="10"/>
      <name val="Arial"/>
    </font>
    <font>
      <sz val="10"/>
      <name val="Arial"/>
      <family val="2"/>
    </font>
    <font>
      <sz val="12"/>
      <name val="Times New Roman"/>
      <family val="1"/>
    </font>
    <font>
      <sz val="11"/>
      <name val="Trebuchet MS"/>
      <family val="2"/>
    </font>
    <font>
      <sz val="12"/>
      <name val="Trebuchet MS"/>
      <family val="2"/>
    </font>
    <font>
      <b/>
      <sz val="11"/>
      <name val="Trebuchet MS"/>
      <family val="2"/>
    </font>
    <font>
      <sz val="10"/>
      <name val="Trebuchet MS"/>
      <family val="2"/>
    </font>
    <font>
      <b/>
      <sz val="10"/>
      <name val="Trebuchet MS"/>
      <family val="2"/>
    </font>
    <font>
      <sz val="12"/>
      <color indexed="9"/>
      <name val="Trebuchet MS"/>
      <family val="2"/>
    </font>
    <font>
      <u/>
      <sz val="10"/>
      <color theme="10"/>
      <name val="Arial"/>
      <family val="2"/>
    </font>
    <font>
      <b/>
      <sz val="10"/>
      <name val="Arial"/>
      <family val="2"/>
    </font>
    <font>
      <sz val="12"/>
      <name val="Calibri"/>
      <family val="2"/>
    </font>
    <font>
      <sz val="11"/>
      <color indexed="9"/>
      <name val="Arial"/>
      <family val="2"/>
    </font>
    <font>
      <sz val="10"/>
      <color indexed="9"/>
      <name val="Arial"/>
      <family val="2"/>
    </font>
    <font>
      <b/>
      <u/>
      <sz val="10"/>
      <name val="Arial"/>
      <family val="2"/>
    </font>
    <font>
      <b/>
      <i/>
      <sz val="10"/>
      <name val="Arial"/>
      <family val="2"/>
    </font>
    <font>
      <b/>
      <u/>
      <sz val="10"/>
      <color rgb="FFFF6600"/>
      <name val="Arial"/>
      <family val="2"/>
    </font>
    <font>
      <b/>
      <sz val="10"/>
      <color indexed="10"/>
      <name val="Arial"/>
      <family val="2"/>
    </font>
    <font>
      <i/>
      <sz val="10"/>
      <name val="Arial"/>
      <family val="2"/>
    </font>
    <font>
      <b/>
      <sz val="10"/>
      <color theme="1" tint="0.34998626667073579"/>
      <name val="Arial"/>
      <family val="2"/>
    </font>
    <font>
      <b/>
      <sz val="10"/>
      <color theme="0"/>
      <name val="Arial"/>
      <family val="2"/>
    </font>
    <font>
      <b/>
      <sz val="10"/>
      <color indexed="12"/>
      <name val="Arial"/>
      <family val="2"/>
    </font>
    <font>
      <sz val="9"/>
      <name val="Arial"/>
      <family val="2"/>
    </font>
  </fonts>
  <fills count="17">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1"/>
        <bgColor indexed="64"/>
      </patternFill>
    </fill>
    <fill>
      <patternFill patternType="solid">
        <fgColor indexed="40"/>
        <bgColor indexed="64"/>
      </patternFill>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rgb="FFFF323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FF0000"/>
        <bgColor indexed="64"/>
      </patternFill>
    </fill>
    <fill>
      <patternFill patternType="solid">
        <fgColor rgb="FFFFFF99"/>
        <bgColor rgb="FF000000"/>
      </patternFill>
    </fill>
    <fill>
      <patternFill patternType="solid">
        <fgColor rgb="FFFABF8F"/>
        <bgColor rgb="FF000000"/>
      </patternFill>
    </fill>
    <fill>
      <patternFill patternType="solid">
        <fgColor theme="9" tint="0.39997558519241921"/>
        <bgColor rgb="FF000000"/>
      </patternFill>
    </fill>
    <fill>
      <patternFill patternType="solid">
        <fgColor rgb="FFFFFFFF"/>
        <bgColor rgb="FF000000"/>
      </patternFill>
    </fill>
  </fills>
  <borders count="19">
    <border>
      <left/>
      <right/>
      <top/>
      <bottom/>
      <diagonal/>
    </border>
    <border>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53"/>
      </left>
      <right/>
      <top style="thick">
        <color indexed="53"/>
      </top>
      <bottom/>
      <diagonal/>
    </border>
    <border>
      <left/>
      <right/>
      <top style="thick">
        <color indexed="53"/>
      </top>
      <bottom/>
      <diagonal/>
    </border>
    <border>
      <left/>
      <right style="thick">
        <color indexed="53"/>
      </right>
      <top style="thick">
        <color indexed="53"/>
      </top>
      <bottom/>
      <diagonal/>
    </border>
    <border>
      <left style="thick">
        <color indexed="53"/>
      </left>
      <right/>
      <top/>
      <bottom/>
      <diagonal/>
    </border>
    <border>
      <left/>
      <right style="thick">
        <color indexed="53"/>
      </right>
      <top/>
      <bottom/>
      <diagonal/>
    </border>
    <border>
      <left style="thick">
        <color indexed="53"/>
      </left>
      <right/>
      <top/>
      <bottom style="thick">
        <color indexed="53"/>
      </bottom>
      <diagonal/>
    </border>
    <border>
      <left/>
      <right/>
      <top/>
      <bottom style="thick">
        <color indexed="53"/>
      </bottom>
      <diagonal/>
    </border>
    <border>
      <left/>
      <right style="thick">
        <color indexed="53"/>
      </right>
      <top/>
      <bottom style="thick">
        <color indexed="53"/>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0" fontId="5" fillId="0" borderId="0">
      <alignment horizontal="left" vertical="top"/>
    </xf>
    <xf numFmtId="0" fontId="9" fillId="0" borderId="0" applyNumberFormat="0" applyFill="0" applyBorder="0" applyAlignment="0" applyProtection="0"/>
  </cellStyleXfs>
  <cellXfs count="169">
    <xf numFmtId="0" fontId="0" fillId="0" borderId="0" xfId="0"/>
    <xf numFmtId="0" fontId="3" fillId="0" borderId="0" xfId="0" applyFont="1" applyAlignment="1">
      <alignment vertical="top"/>
    </xf>
    <xf numFmtId="0" fontId="4" fillId="2" borderId="0" xfId="3" applyFont="1" applyFill="1"/>
    <xf numFmtId="0" fontId="3" fillId="2" borderId="0" xfId="3" applyFont="1" applyFill="1"/>
    <xf numFmtId="0" fontId="3" fillId="0" borderId="0" xfId="0" applyFont="1" applyAlignment="1">
      <alignment vertical="center"/>
    </xf>
    <xf numFmtId="14" fontId="5" fillId="0" borderId="0" xfId="0" applyNumberFormat="1" applyFont="1" applyAlignment="1">
      <alignment horizontal="center" vertical="center"/>
    </xf>
    <xf numFmtId="0" fontId="3" fillId="2" borderId="0" xfId="3" applyFont="1" applyFill="1" applyAlignment="1">
      <alignment vertical="center"/>
    </xf>
    <xf numFmtId="0" fontId="7" fillId="6" borderId="0" xfId="0" applyFont="1" applyFill="1" applyAlignment="1">
      <alignment vertical="top"/>
    </xf>
    <xf numFmtId="0" fontId="7" fillId="6" borderId="0" xfId="0" applyFont="1" applyFill="1" applyAlignment="1">
      <alignment horizontal="center" vertical="top" wrapText="1"/>
    </xf>
    <xf numFmtId="165" fontId="6" fillId="3" borderId="2" xfId="4" applyNumberFormat="1" applyFont="1" applyFill="1" applyBorder="1" applyAlignment="1">
      <alignment horizontal="center" vertical="center"/>
    </xf>
    <xf numFmtId="165" fontId="6" fillId="2" borderId="2" xfId="4" applyNumberFormat="1" applyFont="1" applyFill="1" applyBorder="1" applyAlignment="1">
      <alignment horizontal="center" vertical="center"/>
    </xf>
    <xf numFmtId="0" fontId="8" fillId="4" borderId="0" xfId="3" applyFont="1" applyFill="1"/>
    <xf numFmtId="0" fontId="6" fillId="0" borderId="0" xfId="0" applyFont="1"/>
    <xf numFmtId="0" fontId="3" fillId="0" borderId="0" xfId="0" applyFont="1" applyAlignment="1">
      <alignment vertical="center" wrapText="1"/>
    </xf>
    <xf numFmtId="0" fontId="4" fillId="2" borderId="0" xfId="3" applyFont="1" applyFill="1" applyAlignment="1">
      <alignment horizontal="left"/>
    </xf>
    <xf numFmtId="0" fontId="10" fillId="0" borderId="0" xfId="0" applyFont="1"/>
    <xf numFmtId="0" fontId="0" fillId="0" borderId="0" xfId="0" applyAlignment="1">
      <alignment horizontal="left" vertical="top"/>
    </xf>
    <xf numFmtId="0" fontId="10" fillId="0" borderId="0" xfId="0" applyFont="1" applyAlignment="1">
      <alignment horizontal="left" vertical="center"/>
    </xf>
    <xf numFmtId="0" fontId="0" fillId="0" borderId="0" xfId="0" applyAlignment="1">
      <alignment vertical="top"/>
    </xf>
    <xf numFmtId="0" fontId="4" fillId="2" borderId="0" xfId="3" applyFont="1" applyFill="1" applyAlignment="1">
      <alignment horizontal="left" vertical="center"/>
    </xf>
    <xf numFmtId="0" fontId="12" fillId="12" borderId="0" xfId="3" applyFont="1" applyFill="1" applyAlignment="1">
      <alignment vertical="top" wrapText="1"/>
    </xf>
    <xf numFmtId="0" fontId="13" fillId="12" borderId="0" xfId="5" applyFont="1" applyFill="1" applyAlignment="1">
      <alignment horizontal="right" vertical="center" wrapText="1"/>
    </xf>
    <xf numFmtId="165" fontId="1" fillId="8" borderId="0" xfId="3" quotePrefix="1" applyNumberFormat="1" applyFont="1" applyFill="1" applyAlignment="1">
      <alignment horizontal="left" vertical="center" wrapText="1"/>
    </xf>
    <xf numFmtId="0" fontId="1" fillId="8" borderId="0" xfId="3" applyFont="1" applyFill="1" applyAlignment="1">
      <alignment vertical="center" wrapText="1"/>
    </xf>
    <xf numFmtId="165" fontId="3" fillId="8" borderId="0" xfId="3" quotePrefix="1" applyNumberFormat="1" applyFont="1" applyFill="1" applyAlignment="1">
      <alignment horizontal="left" vertical="center" wrapText="1"/>
    </xf>
    <xf numFmtId="0" fontId="4" fillId="8" borderId="0" xfId="3" applyFont="1" applyFill="1"/>
    <xf numFmtId="0" fontId="4" fillId="8" borderId="0" xfId="3" applyFont="1" applyFill="1" applyAlignment="1">
      <alignment horizontal="left"/>
    </xf>
    <xf numFmtId="0" fontId="4" fillId="8" borderId="0" xfId="3" applyFont="1" applyFill="1" applyAlignment="1">
      <alignment horizontal="left" vertical="top"/>
    </xf>
    <xf numFmtId="0" fontId="1" fillId="0" borderId="0" xfId="0" applyFont="1" applyAlignment="1">
      <alignment vertical="center"/>
    </xf>
    <xf numFmtId="0" fontId="10" fillId="0" borderId="0" xfId="0" quotePrefix="1" applyFont="1" applyAlignment="1">
      <alignment horizontal="right" vertical="center"/>
    </xf>
    <xf numFmtId="0" fontId="10"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43" fontId="1" fillId="0" borderId="0" xfId="1" applyFont="1" applyAlignment="1">
      <alignment vertical="center"/>
    </xf>
    <xf numFmtId="0" fontId="10" fillId="0" borderId="0" xfId="0" applyFont="1" applyAlignment="1">
      <alignment vertical="center" wrapText="1"/>
    </xf>
    <xf numFmtId="164" fontId="1" fillId="0" borderId="0" xfId="0" applyNumberFormat="1" applyFont="1" applyAlignment="1">
      <alignment vertical="center"/>
    </xf>
    <xf numFmtId="0" fontId="1" fillId="0" borderId="0" xfId="0" applyFont="1"/>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vertical="top"/>
    </xf>
    <xf numFmtId="0" fontId="1" fillId="0" borderId="1" xfId="0" applyFont="1" applyBorder="1" applyAlignment="1">
      <alignment vertical="center"/>
    </xf>
    <xf numFmtId="0" fontId="10" fillId="0" borderId="1" xfId="0" applyFont="1" applyBorder="1" applyAlignment="1">
      <alignment vertical="center"/>
    </xf>
    <xf numFmtId="0" fontId="1" fillId="8" borderId="0" xfId="0" applyFont="1" applyFill="1"/>
    <xf numFmtId="0" fontId="1" fillId="4" borderId="0" xfId="0" applyFont="1" applyFill="1"/>
    <xf numFmtId="0" fontId="1" fillId="5" borderId="0" xfId="0" applyFont="1" applyFill="1"/>
    <xf numFmtId="0" fontId="1" fillId="7" borderId="0" xfId="0" applyFont="1" applyFill="1"/>
    <xf numFmtId="15" fontId="10" fillId="6" borderId="0" xfId="0" applyNumberFormat="1" applyFont="1" applyFill="1" applyAlignment="1">
      <alignment vertical="top"/>
    </xf>
    <xf numFmtId="0" fontId="10" fillId="6" borderId="0" xfId="0" applyFont="1" applyFill="1" applyAlignment="1">
      <alignment vertical="top"/>
    </xf>
    <xf numFmtId="0" fontId="10" fillId="6" borderId="0" xfId="0" applyFont="1" applyFill="1" applyAlignment="1">
      <alignment horizontal="center" vertical="top" wrapText="1"/>
    </xf>
    <xf numFmtId="165" fontId="1" fillId="3" borderId="2" xfId="4" applyNumberFormat="1" applyFont="1" applyFill="1" applyBorder="1" applyAlignment="1">
      <alignment horizontal="center" vertical="center"/>
    </xf>
    <xf numFmtId="165" fontId="1" fillId="2" borderId="2" xfId="4" applyNumberFormat="1" applyFont="1" applyFill="1" applyBorder="1" applyAlignment="1">
      <alignment horizontal="center" vertical="center"/>
    </xf>
    <xf numFmtId="0" fontId="1" fillId="6" borderId="0" xfId="0" applyFont="1" applyFill="1" applyAlignment="1">
      <alignment vertical="top"/>
    </xf>
    <xf numFmtId="165" fontId="1" fillId="10" borderId="2" xfId="4" applyNumberFormat="1" applyFont="1" applyFill="1" applyBorder="1" applyAlignment="1">
      <alignment horizontal="center" vertical="center"/>
    </xf>
    <xf numFmtId="0" fontId="1" fillId="2" borderId="2" xfId="4" applyFont="1" applyFill="1" applyBorder="1" applyAlignment="1">
      <alignment horizontal="center" vertical="center"/>
    </xf>
    <xf numFmtId="0" fontId="1" fillId="3" borderId="2" xfId="4" applyFont="1" applyFill="1" applyBorder="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right" vertical="center"/>
    </xf>
    <xf numFmtId="0" fontId="10" fillId="0" borderId="0" xfId="0" applyFont="1" applyAlignment="1">
      <alignment horizontal="right" vertical="center" wrapText="1"/>
    </xf>
    <xf numFmtId="0" fontId="1" fillId="0" borderId="0" xfId="0" applyFont="1" applyAlignment="1">
      <alignment vertical="center" wrapText="1"/>
    </xf>
    <xf numFmtId="14" fontId="10" fillId="0" borderId="0" xfId="0" applyNumberFormat="1" applyFont="1" applyAlignment="1">
      <alignment horizontal="center" vertical="center"/>
    </xf>
    <xf numFmtId="0" fontId="10" fillId="0" borderId="0" xfId="0" applyFont="1" applyAlignment="1" applyProtection="1">
      <alignment horizontal="center" vertical="center" wrapText="1"/>
      <protection locked="0"/>
    </xf>
    <xf numFmtId="164" fontId="10" fillId="0" borderId="0" xfId="2" applyNumberFormat="1" applyFont="1" applyAlignment="1" applyProtection="1">
      <alignment horizontal="center" vertical="center"/>
    </xf>
    <xf numFmtId="44" fontId="10" fillId="0" borderId="0" xfId="2" applyFont="1" applyAlignment="1" applyProtection="1">
      <alignment horizontal="center" vertical="center"/>
    </xf>
    <xf numFmtId="0" fontId="18" fillId="0" borderId="0" xfId="0" applyFont="1" applyAlignment="1">
      <alignment vertical="center" wrapText="1"/>
    </xf>
    <xf numFmtId="164" fontId="19" fillId="0" borderId="0" xfId="2" applyNumberFormat="1" applyFont="1" applyAlignment="1" applyProtection="1">
      <alignment horizontal="center" vertical="center"/>
    </xf>
    <xf numFmtId="0" fontId="20" fillId="0" borderId="0" xfId="0" applyFont="1" applyAlignment="1">
      <alignment vertical="center"/>
    </xf>
    <xf numFmtId="0" fontId="17" fillId="0" borderId="0" xfId="0" applyFont="1" applyAlignment="1">
      <alignment vertical="center" wrapText="1"/>
    </xf>
    <xf numFmtId="0" fontId="10" fillId="0" borderId="0" xfId="0" applyFont="1" applyAlignment="1" applyProtection="1">
      <alignment horizontal="center" vertical="center"/>
      <protection locked="0"/>
    </xf>
    <xf numFmtId="9" fontId="10" fillId="0" borderId="0" xfId="6" applyFont="1" applyAlignment="1" applyProtection="1">
      <alignment horizontal="center" vertical="center"/>
      <protection locked="0"/>
    </xf>
    <xf numFmtId="0" fontId="10" fillId="0" borderId="0" xfId="0" applyFont="1" applyAlignment="1">
      <alignment horizontal="left" vertical="top"/>
    </xf>
    <xf numFmtId="14" fontId="10" fillId="0" borderId="0" xfId="0" applyNumberFormat="1" applyFont="1" applyAlignment="1">
      <alignment horizontal="left" vertical="top"/>
    </xf>
    <xf numFmtId="0" fontId="10" fillId="0" borderId="0" xfId="0" applyFont="1" applyAlignment="1">
      <alignment vertical="top"/>
    </xf>
    <xf numFmtId="0" fontId="1" fillId="8" borderId="4" xfId="0" applyFont="1" applyFill="1" applyBorder="1"/>
    <xf numFmtId="0" fontId="10" fillId="8" borderId="0" xfId="0" applyFont="1" applyFill="1" applyAlignment="1">
      <alignment horizontal="right" vertical="center"/>
    </xf>
    <xf numFmtId="0" fontId="10" fillId="8" borderId="0" xfId="0" applyFont="1" applyFill="1" applyAlignment="1">
      <alignment horizontal="right" vertical="center" wrapText="1"/>
    </xf>
    <xf numFmtId="0" fontId="10" fillId="8" borderId="0" xfId="0" applyFont="1" applyFill="1"/>
    <xf numFmtId="0" fontId="1" fillId="8" borderId="0" xfId="0" applyFont="1" applyFill="1" applyAlignment="1">
      <alignment vertical="center"/>
    </xf>
    <xf numFmtId="44" fontId="1" fillId="8" borderId="2" xfId="2" applyFont="1" applyFill="1" applyBorder="1" applyProtection="1">
      <protection locked="0"/>
    </xf>
    <xf numFmtId="44" fontId="1" fillId="8" borderId="2" xfId="2" applyFont="1" applyFill="1" applyBorder="1"/>
    <xf numFmtId="0" fontId="1" fillId="8" borderId="2" xfId="0" applyFont="1" applyFill="1" applyBorder="1" applyAlignment="1" applyProtection="1">
      <alignment horizontal="center"/>
      <protection locked="0"/>
    </xf>
    <xf numFmtId="43" fontId="1" fillId="8" borderId="2" xfId="1" applyFont="1" applyFill="1" applyBorder="1"/>
    <xf numFmtId="14" fontId="1" fillId="8" borderId="2" xfId="1" applyNumberFormat="1" applyFont="1" applyFill="1" applyBorder="1" applyProtection="1">
      <protection locked="0"/>
    </xf>
    <xf numFmtId="0" fontId="21" fillId="8" borderId="0" xfId="0" applyFont="1" applyFill="1" applyAlignment="1">
      <alignment vertical="center"/>
    </xf>
    <xf numFmtId="43" fontId="1" fillId="8" borderId="0" xfId="1" applyFont="1" applyFill="1"/>
    <xf numFmtId="166" fontId="21" fillId="8" borderId="5" xfId="1" applyNumberFormat="1" applyFont="1" applyFill="1" applyBorder="1"/>
    <xf numFmtId="43" fontId="1" fillId="8" borderId="3" xfId="1" applyFont="1" applyFill="1" applyBorder="1"/>
    <xf numFmtId="0" fontId="17" fillId="8" borderId="0" xfId="0" applyFont="1" applyFill="1" applyAlignment="1">
      <alignment horizontal="left" vertical="top"/>
    </xf>
    <xf numFmtId="0" fontId="10" fillId="8" borderId="4" xfId="0" applyFont="1" applyFill="1" applyBorder="1"/>
    <xf numFmtId="43" fontId="1" fillId="8" borderId="2" xfId="1" applyFont="1" applyFill="1" applyBorder="1" applyProtection="1">
      <protection locked="0"/>
    </xf>
    <xf numFmtId="0" fontId="1" fillId="8" borderId="0" xfId="0" applyFont="1" applyFill="1" applyAlignment="1">
      <alignment horizontal="left" vertical="top"/>
    </xf>
    <xf numFmtId="0" fontId="1" fillId="8" borderId="0" xfId="0" applyFont="1" applyFill="1" applyAlignment="1">
      <alignment vertical="center" wrapText="1"/>
    </xf>
    <xf numFmtId="167" fontId="11" fillId="3" borderId="2" xfId="4" applyNumberFormat="1" applyFont="1" applyFill="1" applyBorder="1" applyAlignment="1">
      <alignment horizontal="center" vertical="center"/>
    </xf>
    <xf numFmtId="167" fontId="11" fillId="10" borderId="2" xfId="4" applyNumberFormat="1" applyFont="1" applyFill="1" applyBorder="1" applyAlignment="1">
      <alignment horizontal="center" vertical="center"/>
    </xf>
    <xf numFmtId="167" fontId="11" fillId="2" borderId="2" xfId="4" applyNumberFormat="1" applyFont="1" applyFill="1" applyBorder="1" applyAlignment="1">
      <alignment horizontal="center" vertical="center"/>
    </xf>
    <xf numFmtId="167" fontId="11" fillId="10" borderId="3" xfId="4" applyNumberFormat="1" applyFont="1" applyFill="1" applyBorder="1" applyAlignment="1">
      <alignment horizontal="center" vertical="center"/>
    </xf>
    <xf numFmtId="167" fontId="11" fillId="3" borderId="18" xfId="4" applyNumberFormat="1" applyFont="1" applyFill="1" applyBorder="1" applyAlignment="1">
      <alignment horizontal="center" vertical="center"/>
    </xf>
    <xf numFmtId="167" fontId="11" fillId="10" borderId="18" xfId="4" applyNumberFormat="1" applyFont="1" applyFill="1" applyBorder="1" applyAlignment="1">
      <alignment horizontal="center" vertical="center"/>
    </xf>
    <xf numFmtId="2" fontId="1" fillId="8" borderId="0" xfId="3" quotePrefix="1" applyNumberFormat="1" applyFont="1" applyFill="1" applyAlignment="1">
      <alignment horizontal="left" vertical="center" wrapText="1"/>
    </xf>
    <xf numFmtId="0" fontId="22" fillId="0" borderId="0" xfId="0" applyFont="1" applyAlignment="1">
      <alignment vertical="center"/>
    </xf>
    <xf numFmtId="167" fontId="11" fillId="11" borderId="2" xfId="4" applyNumberFormat="1" applyFont="1" applyFill="1" applyBorder="1" applyAlignment="1">
      <alignment horizontal="center" vertical="center"/>
    </xf>
    <xf numFmtId="0" fontId="1" fillId="0" borderId="0" xfId="0" applyFont="1" applyAlignment="1" applyProtection="1">
      <alignment vertical="center" shrinkToFit="1"/>
      <protection locked="0"/>
    </xf>
    <xf numFmtId="167" fontId="11" fillId="13" borderId="2" xfId="4" applyNumberFormat="1" applyFont="1" applyFill="1" applyBorder="1" applyAlignment="1">
      <alignment horizontal="center" vertical="center"/>
    </xf>
    <xf numFmtId="167" fontId="11" fillId="14" borderId="2" xfId="4" applyNumberFormat="1" applyFont="1" applyFill="1" applyBorder="1" applyAlignment="1">
      <alignment horizontal="center" vertical="center"/>
    </xf>
    <xf numFmtId="167" fontId="11" fillId="13" borderId="7" xfId="4" applyNumberFormat="1" applyFont="1" applyFill="1" applyBorder="1" applyAlignment="1">
      <alignment horizontal="center" vertical="center"/>
    </xf>
    <xf numFmtId="167" fontId="11" fillId="14" borderId="7" xfId="4" applyNumberFormat="1" applyFont="1" applyFill="1" applyBorder="1" applyAlignment="1">
      <alignment horizontal="center" vertical="center"/>
    </xf>
    <xf numFmtId="15" fontId="10" fillId="6" borderId="0" xfId="0" applyNumberFormat="1" applyFont="1" applyFill="1" applyAlignment="1">
      <alignment horizontal="center" vertical="top"/>
    </xf>
    <xf numFmtId="0" fontId="1" fillId="0" borderId="0" xfId="0" applyFont="1" applyAlignment="1">
      <alignment horizontal="center" vertical="center" shrinkToFit="1"/>
    </xf>
    <xf numFmtId="167" fontId="11" fillId="15" borderId="2" xfId="4" applyNumberFormat="1" applyFont="1" applyFill="1" applyBorder="1" applyAlignment="1">
      <alignment horizontal="center" vertical="center"/>
    </xf>
    <xf numFmtId="164" fontId="1" fillId="0" borderId="0" xfId="0" applyNumberFormat="1" applyFont="1" applyAlignment="1">
      <alignment vertical="top"/>
    </xf>
    <xf numFmtId="0" fontId="1" fillId="16" borderId="0" xfId="0" applyFont="1" applyFill="1" applyAlignment="1">
      <alignment vertical="center" wrapText="1"/>
    </xf>
    <xf numFmtId="2" fontId="1" fillId="16" borderId="0" xfId="0" applyNumberFormat="1" applyFont="1" applyFill="1" applyAlignment="1">
      <alignment horizontal="left" vertical="center" wrapText="1"/>
    </xf>
    <xf numFmtId="0" fontId="1" fillId="8" borderId="0" xfId="3" applyFont="1" applyFill="1" applyAlignment="1">
      <alignment vertical="center" wrapText="1"/>
    </xf>
    <xf numFmtId="0" fontId="14" fillId="8" borderId="0" xfId="3" applyFont="1" applyFill="1" applyAlignment="1">
      <alignment vertical="top" wrapText="1"/>
    </xf>
    <xf numFmtId="0" fontId="1" fillId="8" borderId="0" xfId="3" applyFont="1" applyFill="1" applyAlignment="1">
      <alignment horizontal="left" vertical="top" wrapText="1"/>
    </xf>
    <xf numFmtId="0" fontId="1" fillId="8" borderId="0" xfId="3" applyFont="1" applyFill="1" applyAlignment="1">
      <alignment horizontal="left" vertical="center" wrapText="1"/>
    </xf>
    <xf numFmtId="0" fontId="10" fillId="8" borderId="0" xfId="3" applyFont="1" applyFill="1" applyAlignment="1">
      <alignment horizontal="left" vertical="center" wrapText="1"/>
    </xf>
    <xf numFmtId="0" fontId="1" fillId="8" borderId="0" xfId="3" applyFont="1" applyFill="1" applyAlignment="1">
      <alignment vertical="top" wrapText="1"/>
    </xf>
    <xf numFmtId="0" fontId="10"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0" fillId="0" borderId="0" xfId="0"/>
    <xf numFmtId="0" fontId="1" fillId="0" borderId="0" xfId="0" applyFont="1" applyAlignment="1">
      <alignment horizontal="left" vertical="top" wrapText="1"/>
    </xf>
    <xf numFmtId="0" fontId="9" fillId="0" borderId="0" xfId="8" applyAlignment="1">
      <alignment horizontal="center" vertical="top" wrapText="1"/>
    </xf>
    <xf numFmtId="0" fontId="1" fillId="0" borderId="0" xfId="0" applyFont="1" applyAlignment="1">
      <alignment horizontal="center" vertical="top" wrapText="1"/>
    </xf>
    <xf numFmtId="0" fontId="9" fillId="9" borderId="0" xfId="8" applyFill="1" applyBorder="1" applyAlignment="1" applyProtection="1">
      <alignment horizontal="center" vertical="top" wrapText="1"/>
    </xf>
    <xf numFmtId="0" fontId="1" fillId="0" borderId="0" xfId="0" applyFont="1" applyAlignment="1">
      <alignment vertical="top" wrapText="1"/>
    </xf>
    <xf numFmtId="0" fontId="10" fillId="0" borderId="0" xfId="0" applyFont="1" applyAlignment="1">
      <alignment horizontal="left" vertical="center" wrapText="1"/>
    </xf>
    <xf numFmtId="0" fontId="10" fillId="9" borderId="0" xfId="0" applyFont="1" applyFill="1" applyAlignment="1">
      <alignment horizontal="center" vertical="top" wrapText="1"/>
    </xf>
    <xf numFmtId="0" fontId="10" fillId="0" borderId="0" xfId="0" applyFont="1" applyAlignment="1" applyProtection="1">
      <alignment vertical="center"/>
      <protection locked="0"/>
    </xf>
    <xf numFmtId="0" fontId="10" fillId="0" borderId="6" xfId="0" applyFont="1" applyBorder="1" applyAlignment="1" applyProtection="1">
      <alignment horizontal="center" vertical="center" shrinkToFit="1"/>
      <protection locked="0"/>
    </xf>
    <xf numFmtId="0" fontId="10" fillId="0" borderId="7" xfId="0" applyFont="1" applyBorder="1" applyAlignment="1" applyProtection="1">
      <alignment horizontal="center" vertical="center" shrinkToFit="1"/>
      <protection locked="0"/>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0" xfId="0" applyFont="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14" fontId="10" fillId="0" borderId="6" xfId="0" applyNumberFormat="1"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14" fontId="10" fillId="0" borderId="6" xfId="0" applyNumberFormat="1" applyFont="1" applyBorder="1" applyAlignment="1" applyProtection="1">
      <alignment horizontal="center" vertical="center" shrinkToFit="1"/>
      <protection locked="0"/>
    </xf>
    <xf numFmtId="0" fontId="1" fillId="0" borderId="0" xfId="0" applyFont="1" applyAlignment="1">
      <alignment horizontal="left" vertical="center"/>
    </xf>
    <xf numFmtId="0" fontId="1" fillId="0" borderId="0" xfId="0" applyFont="1" applyAlignment="1" applyProtection="1">
      <alignment horizontal="left" vertical="center" shrinkToFit="1"/>
      <protection locked="0"/>
    </xf>
    <xf numFmtId="49" fontId="10" fillId="0" borderId="0" xfId="0" applyNumberFormat="1" applyFont="1" applyAlignment="1" applyProtection="1">
      <alignment horizontal="left" vertical="center" shrinkToFit="1"/>
      <protection locked="0"/>
    </xf>
    <xf numFmtId="49" fontId="1" fillId="0" borderId="0" xfId="0" applyNumberFormat="1" applyFont="1" applyAlignment="1" applyProtection="1">
      <alignment horizontal="left" vertical="center" shrinkToFit="1"/>
      <protection locked="0"/>
    </xf>
    <xf numFmtId="0" fontId="9" fillId="0" borderId="0" xfId="8" applyAlignment="1" applyProtection="1">
      <alignment horizontal="left" vertical="center" shrinkToFit="1"/>
      <protection locked="0"/>
    </xf>
    <xf numFmtId="0" fontId="10" fillId="0" borderId="0" xfId="0" applyFont="1" applyAlignment="1" applyProtection="1">
      <alignment horizontal="left" vertical="center" shrinkToFit="1"/>
      <protection locked="0"/>
    </xf>
    <xf numFmtId="14" fontId="10" fillId="0" borderId="0" xfId="0" applyNumberFormat="1" applyFont="1" applyAlignment="1" applyProtection="1">
      <alignment horizontal="left" vertical="center" shrinkToFit="1"/>
      <protection locked="0"/>
    </xf>
    <xf numFmtId="14" fontId="10" fillId="0" borderId="7" xfId="0" applyNumberFormat="1"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14" fontId="10" fillId="0" borderId="6" xfId="0" applyNumberFormat="1" applyFont="1" applyBorder="1" applyAlignment="1">
      <alignment horizontal="center" vertical="center"/>
    </xf>
    <xf numFmtId="0" fontId="10" fillId="0" borderId="7" xfId="0" applyFont="1" applyBorder="1" applyAlignment="1">
      <alignment horizontal="center" vertical="center"/>
    </xf>
    <xf numFmtId="0" fontId="14" fillId="0" borderId="0" xfId="0" applyFont="1" applyAlignment="1">
      <alignment horizontal="left" vertical="center"/>
    </xf>
    <xf numFmtId="0" fontId="10" fillId="0" borderId="17"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7" fillId="0" borderId="0" xfId="0" applyFont="1" applyAlignment="1">
      <alignment horizontal="center" vertical="center" wrapText="1"/>
    </xf>
    <xf numFmtId="164" fontId="10" fillId="0" borderId="6" xfId="0" applyNumberFormat="1" applyFont="1" applyBorder="1" applyAlignment="1">
      <alignment horizontal="center" vertical="center"/>
    </xf>
    <xf numFmtId="164" fontId="10" fillId="0" borderId="7" xfId="0" applyNumberFormat="1" applyFont="1" applyBorder="1" applyAlignment="1">
      <alignment horizontal="center" vertical="center"/>
    </xf>
    <xf numFmtId="0" fontId="10" fillId="9" borderId="16" xfId="0" applyFont="1" applyFill="1" applyBorder="1" applyAlignment="1">
      <alignment horizontal="center" vertical="center" wrapText="1"/>
    </xf>
    <xf numFmtId="0" fontId="1" fillId="8" borderId="0" xfId="0" applyFont="1" applyFill="1" applyAlignment="1">
      <alignment vertical="center" wrapText="1"/>
    </xf>
    <xf numFmtId="0" fontId="18" fillId="8" borderId="0" xfId="0" applyFont="1" applyFill="1" applyAlignment="1">
      <alignment vertical="center" wrapText="1"/>
    </xf>
  </cellXfs>
  <cellStyles count="9">
    <cellStyle name="Comma" xfId="1" builtinId="3"/>
    <cellStyle name="Currency" xfId="2" builtinId="4"/>
    <cellStyle name="Hyperlink" xfId="8" builtinId="8"/>
    <cellStyle name="Normal" xfId="0" builtinId="0"/>
    <cellStyle name="Normal_Annual_leave_calculator1999" xfId="3" xr:uid="{00000000-0005-0000-0000-000004000000}"/>
    <cellStyle name="Normal_LSE Spine Variant 3 (8 Nov 05)" xfId="4" xr:uid="{00000000-0005-0000-0000-000005000000}"/>
    <cellStyle name="Normal_ORA_Contract_0799_" xfId="5" xr:uid="{00000000-0005-0000-0000-000006000000}"/>
    <cellStyle name="Per cent" xfId="6" builtinId="5"/>
    <cellStyle name="Style 1" xfId="7" xr:uid="{00000000-0005-0000-0000-000008000000}"/>
  </cellStyles>
  <dxfs count="25">
    <dxf>
      <fill>
        <patternFill>
          <bgColor indexed="53"/>
        </patternFill>
      </fill>
    </dxf>
    <dxf>
      <fill>
        <patternFill>
          <bgColor rgb="FFFF6600"/>
        </patternFill>
      </fill>
    </dxf>
    <dxf>
      <fill>
        <patternFill>
          <bgColor indexed="53"/>
        </patternFill>
      </fill>
    </dxf>
    <dxf>
      <font>
        <condense val="0"/>
        <extend val="0"/>
        <color auto="1"/>
      </font>
      <fill>
        <patternFill>
          <bgColor indexed="53"/>
        </patternFill>
      </fill>
    </dxf>
    <dxf>
      <fill>
        <patternFill>
          <bgColor rgb="FFFF6600"/>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0"/>
        </patternFill>
      </fill>
    </dxf>
    <dxf>
      <fill>
        <patternFill patternType="solid">
          <bgColor theme="0"/>
        </patternFill>
      </fill>
      <border>
        <left/>
        <right/>
        <top/>
        <bottom/>
      </border>
    </dxf>
    <dxf>
      <fill>
        <patternFill patternType="solid">
          <bgColor theme="0"/>
        </patternFill>
      </fill>
      <border>
        <left/>
        <right/>
        <top/>
        <bottom/>
      </border>
    </dxf>
    <dxf>
      <fill>
        <patternFill patternType="solid">
          <bgColor theme="0"/>
        </patternFill>
      </fill>
      <border>
        <left/>
        <right/>
        <top/>
        <bottom/>
      </border>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dxf>
    <dxf>
      <fill>
        <patternFill>
          <bgColor rgb="FFFF6600"/>
        </patternFill>
      </fill>
    </dxf>
    <dxf>
      <fill>
        <patternFill>
          <fgColor indexed="53"/>
          <bgColor indexed="53"/>
        </patternFill>
      </fill>
    </dxf>
    <dxf>
      <fill>
        <patternFill>
          <bgColor indexed="53"/>
        </patternFill>
      </fill>
    </dxf>
    <dxf>
      <fill>
        <patternFill>
          <bgColor indexed="53"/>
        </patternFill>
      </fill>
    </dxf>
    <dxf>
      <fill>
        <patternFill>
          <bgColor indexed="53"/>
        </patternFill>
      </fill>
    </dxf>
    <dxf>
      <fill>
        <patternFill patternType="none">
          <bgColor indexed="65"/>
        </patternFill>
      </fill>
      <border>
        <left/>
        <right/>
        <top/>
        <bottom/>
      </border>
    </dxf>
    <dxf>
      <fill>
        <patternFill>
          <bgColor indexed="53"/>
        </patternFill>
      </fill>
    </dxf>
    <dxf>
      <fill>
        <patternFill>
          <bgColor indexed="53"/>
        </patternFill>
      </fill>
    </dxf>
    <dxf>
      <font>
        <color theme="0"/>
      </font>
      <fill>
        <patternFill>
          <bgColor theme="0"/>
        </patternFill>
      </fill>
    </dxf>
    <dxf>
      <font>
        <color theme="0"/>
      </font>
      <fill>
        <patternFill>
          <fgColor theme="0"/>
          <bgColor theme="0"/>
        </patternFill>
      </fill>
    </dxf>
    <dxf>
      <font>
        <color theme="0"/>
      </font>
      <fill>
        <patternFill>
          <fgColor theme="0"/>
          <bgColor theme="0"/>
        </patternFill>
      </fill>
    </dxf>
  </dxfs>
  <tableStyles count="0" defaultTableStyle="TableStyleMedium2" defaultPivotStyle="PivotStyleLight16"/>
  <colors>
    <mruColors>
      <color rgb="FFFFFF99"/>
      <color rgb="FFFFEF9C"/>
      <color rgb="FFFF3232"/>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wmf"/></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0</xdr:row>
      <xdr:rowOff>0</xdr:rowOff>
    </xdr:from>
    <xdr:to>
      <xdr:col>6</xdr:col>
      <xdr:colOff>552450</xdr:colOff>
      <xdr:row>0</xdr:row>
      <xdr:rowOff>752475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0175" y="0"/>
          <a:ext cx="2257425" cy="752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38101</xdr:rowOff>
    </xdr:from>
    <xdr:to>
      <xdr:col>2</xdr:col>
      <xdr:colOff>635000</xdr:colOff>
      <xdr:row>2</xdr:row>
      <xdr:rowOff>112288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200026"/>
          <a:ext cx="2168525" cy="8266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2025650</xdr:colOff>
      <xdr:row>2</xdr:row>
      <xdr:rowOff>0</xdr:rowOff>
    </xdr:to>
    <xdr:pic>
      <xdr:nvPicPr>
        <xdr:cNvPr id="4114" name="Picture 11">
          <a:extLst>
            <a:ext uri="{FF2B5EF4-FFF2-40B4-BE49-F238E27FC236}">
              <a16:creationId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288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2256118</xdr:colOff>
      <xdr:row>2</xdr:row>
      <xdr:rowOff>8031</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252943" cy="754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81828</xdr:colOff>
      <xdr:row>0</xdr:row>
      <xdr:rowOff>28575</xdr:rowOff>
    </xdr:from>
    <xdr:to>
      <xdr:col>0</xdr:col>
      <xdr:colOff>1908896</xdr:colOff>
      <xdr:row>2</xdr:row>
      <xdr:rowOff>180975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828" y="28575"/>
          <a:ext cx="1827068" cy="5905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info.lse.ac.uk/staff/divisions/Human-Resources/Assets/Documents/Forms/LSE-Individual-Risk-Assessment-All-Staff-at-LSE-March-2023-latest-approved.doc"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info.lse.ac.uk/staff/divisions/Finance-Division/assets/documents/payroll/Excel/Timesheet-Template-NEW-3.0.xls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7"/>
  <sheetViews>
    <sheetView tabSelected="1" zoomScale="115" zoomScaleNormal="115" workbookViewId="0"/>
  </sheetViews>
  <sheetFormatPr defaultColWidth="0" defaultRowHeight="18" zeroHeight="1" x14ac:dyDescent="0.35"/>
  <cols>
    <col min="1" max="1" width="10.85546875" style="2" customWidth="1"/>
    <col min="2" max="2" width="68.42578125" style="2" customWidth="1"/>
    <col min="3" max="16384" width="10.28515625" style="2" hidden="1"/>
  </cols>
  <sheetData>
    <row r="1" spans="1:2" s="11" customFormat="1" ht="46.5" customHeight="1" x14ac:dyDescent="0.35">
      <c r="A1" s="20"/>
      <c r="B1" s="21" t="s">
        <v>343</v>
      </c>
    </row>
    <row r="2" spans="1:2" s="3" customFormat="1" ht="27.75" customHeight="1" x14ac:dyDescent="0.3">
      <c r="A2" s="111" t="s">
        <v>304</v>
      </c>
      <c r="B2" s="111"/>
    </row>
    <row r="3" spans="1:2" s="6" customFormat="1" ht="81" customHeight="1" x14ac:dyDescent="0.2">
      <c r="A3" s="111" t="s">
        <v>284</v>
      </c>
      <c r="B3" s="111"/>
    </row>
    <row r="4" spans="1:2" s="6" customFormat="1" ht="232.5" customHeight="1" x14ac:dyDescent="0.2">
      <c r="A4" s="113" t="s">
        <v>316</v>
      </c>
      <c r="B4" s="113"/>
    </row>
    <row r="5" spans="1:2" s="6" customFormat="1" ht="44.25" customHeight="1" x14ac:dyDescent="0.2">
      <c r="A5" s="116" t="s">
        <v>305</v>
      </c>
      <c r="B5" s="116"/>
    </row>
    <row r="6" spans="1:2" s="6" customFormat="1" ht="84" customHeight="1" x14ac:dyDescent="0.2">
      <c r="A6" s="114" t="s">
        <v>312</v>
      </c>
      <c r="B6" s="115"/>
    </row>
    <row r="7" spans="1:2" s="6" customFormat="1" ht="57" customHeight="1" x14ac:dyDescent="0.2">
      <c r="A7" s="114" t="s">
        <v>306</v>
      </c>
      <c r="B7" s="114"/>
    </row>
    <row r="8" spans="1:2" s="6" customFormat="1" ht="43.5" customHeight="1" x14ac:dyDescent="0.2">
      <c r="A8" s="111" t="s">
        <v>338</v>
      </c>
      <c r="B8" s="111"/>
    </row>
    <row r="9" spans="1:2" s="6" customFormat="1" ht="39" customHeight="1" x14ac:dyDescent="0.2">
      <c r="A9" s="111" t="s">
        <v>339</v>
      </c>
      <c r="B9" s="111"/>
    </row>
    <row r="10" spans="1:2" s="6" customFormat="1" ht="31.5" customHeight="1" x14ac:dyDescent="0.2">
      <c r="A10" s="111" t="s">
        <v>313</v>
      </c>
      <c r="B10" s="111"/>
    </row>
    <row r="11" spans="1:2" s="6" customFormat="1" ht="20.25" customHeight="1" x14ac:dyDescent="0.2">
      <c r="A11" s="112" t="s">
        <v>235</v>
      </c>
      <c r="B11" s="112"/>
    </row>
    <row r="12" spans="1:2" s="6" customFormat="1" ht="20.25" customHeight="1" x14ac:dyDescent="0.2">
      <c r="A12" s="22">
        <v>1</v>
      </c>
      <c r="B12" s="23" t="s">
        <v>344</v>
      </c>
    </row>
    <row r="13" spans="1:2" s="6" customFormat="1" ht="20.25" customHeight="1" x14ac:dyDescent="0.2">
      <c r="A13" s="110">
        <v>1.01</v>
      </c>
      <c r="B13" s="109" t="s">
        <v>347</v>
      </c>
    </row>
    <row r="14" spans="1:2" s="6" customFormat="1" ht="20.25" customHeight="1" x14ac:dyDescent="0.2">
      <c r="A14" s="110">
        <v>1.2</v>
      </c>
      <c r="B14" s="109" t="s">
        <v>351</v>
      </c>
    </row>
    <row r="15" spans="1:2" s="6" customFormat="1" ht="39.75" hidden="1" customHeight="1" x14ac:dyDescent="0.2">
      <c r="A15" s="97"/>
      <c r="B15" s="23"/>
    </row>
    <row r="16" spans="1:2" s="6" customFormat="1" ht="17.25" hidden="1" customHeight="1" x14ac:dyDescent="0.2">
      <c r="A16" s="22"/>
      <c r="B16" s="23"/>
    </row>
    <row r="17" spans="1:2" s="6" customFormat="1" ht="19.5" hidden="1" customHeight="1" x14ac:dyDescent="0.2">
      <c r="A17" s="97"/>
      <c r="B17" s="23"/>
    </row>
    <row r="18" spans="1:2" s="6" customFormat="1" ht="16.5" hidden="1" x14ac:dyDescent="0.2">
      <c r="A18" s="97"/>
      <c r="B18" s="23"/>
    </row>
    <row r="19" spans="1:2" s="6" customFormat="1" ht="27" hidden="1" customHeight="1" x14ac:dyDescent="0.2">
      <c r="A19" s="97"/>
      <c r="B19" s="23"/>
    </row>
    <row r="20" spans="1:2" s="6" customFormat="1" ht="18" hidden="1" customHeight="1" x14ac:dyDescent="0.2">
      <c r="A20" s="22">
        <v>1</v>
      </c>
      <c r="B20" s="23" t="s">
        <v>290</v>
      </c>
    </row>
    <row r="21" spans="1:2" ht="18" hidden="1" customHeight="1" x14ac:dyDescent="0.35">
      <c r="A21" s="24"/>
      <c r="B21" s="25"/>
    </row>
    <row r="22" spans="1:2" hidden="1" x14ac:dyDescent="0.35">
      <c r="A22" s="26"/>
      <c r="B22" s="25"/>
    </row>
    <row r="23" spans="1:2" ht="18" hidden="1" customHeight="1" x14ac:dyDescent="0.35">
      <c r="A23" s="27"/>
      <c r="B23" s="25"/>
    </row>
    <row r="24" spans="1:2" ht="18" hidden="1" customHeight="1" x14ac:dyDescent="0.35">
      <c r="A24" s="25"/>
      <c r="B24" s="25"/>
    </row>
    <row r="25" spans="1:2" ht="18" hidden="1" customHeight="1" x14ac:dyDescent="0.35">
      <c r="A25" s="25"/>
      <c r="B25" s="25"/>
    </row>
    <row r="26" spans="1:2" hidden="1" x14ac:dyDescent="0.35">
      <c r="A26" s="19"/>
    </row>
    <row r="27" spans="1:2" hidden="1" x14ac:dyDescent="0.35">
      <c r="A27" s="14"/>
      <c r="B27" s="14"/>
    </row>
  </sheetData>
  <sheetProtection algorithmName="SHA-512" hashValue="+ni+jH7QE0oeDZB1UAhn/AKMdPrWKaC98LTxhlokShLemQ8TNxziuX6eB1nqPnM/Kz9PTjbqj4kuKGuBCXwj0w==" saltValue="k5dvf/w3rpv10cgWpRD5AQ==" spinCount="100000" sheet="1" objects="1" scenarios="1"/>
  <mergeCells count="10">
    <mergeCell ref="A9:B9"/>
    <mergeCell ref="A11:B11"/>
    <mergeCell ref="A2:B2"/>
    <mergeCell ref="A4:B4"/>
    <mergeCell ref="A10:B10"/>
    <mergeCell ref="A6:B6"/>
    <mergeCell ref="A3:B3"/>
    <mergeCell ref="A7:B7"/>
    <mergeCell ref="A8:B8"/>
    <mergeCell ref="A5:B5"/>
  </mergeCells>
  <phoneticPr fontId="0" type="noConversion"/>
  <printOptions horizontalCentered="1"/>
  <pageMargins left="0.74803149606299213" right="0.74803149606299213" top="0.98425196850393704" bottom="0.98425196850393704" header="0.51181102362204722" footer="0.51181102362204722"/>
  <pageSetup paperSize="9"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6"/>
  <sheetViews>
    <sheetView zoomScale="115" zoomScaleNormal="115" workbookViewId="0">
      <selection activeCell="A3" sqref="A3:G3"/>
    </sheetView>
  </sheetViews>
  <sheetFormatPr defaultColWidth="0" defaultRowHeight="12.75" zeroHeight="1" x14ac:dyDescent="0.2"/>
  <cols>
    <col min="1" max="1" width="58" customWidth="1"/>
    <col min="2" max="7" width="9.140625" customWidth="1"/>
    <col min="8" max="20" width="0" hidden="1" customWidth="1"/>
    <col min="21" max="16384" width="9.140625" hidden="1"/>
  </cols>
  <sheetData>
    <row r="1" spans="1:7" ht="60" customHeight="1" x14ac:dyDescent="0.2">
      <c r="A1" s="16"/>
    </row>
    <row r="2" spans="1:7" ht="60" customHeight="1" x14ac:dyDescent="0.2">
      <c r="A2" s="17" t="str">
        <f>IF(ISBLANK('3 Contract Template'!C5),"","Dear "&amp;'3 Contract Template'!C5&amp;",")</f>
        <v/>
      </c>
      <c r="F2" s="117"/>
      <c r="G2" s="118"/>
    </row>
    <row r="3" spans="1:7" ht="38.25" customHeight="1" x14ac:dyDescent="0.2">
      <c r="A3" s="119" t="str">
        <f>IF(OR(ISBLANK('3 Contract Template'!B4),ISBLANK('3 Contract Template'!E17)),"","On behalf of the London School of Economics and Political Science, I am very pleased to offer you an appointment as an "&amp;'3 Contract Template'!E17&amp;". This contract is issued subject to the right to work clarifications expressed.")</f>
        <v/>
      </c>
      <c r="B3" s="119"/>
      <c r="C3" s="119"/>
      <c r="D3" s="119"/>
      <c r="E3" s="119"/>
      <c r="F3" s="119"/>
      <c r="G3" s="119"/>
    </row>
    <row r="4" spans="1:7" ht="35.25" customHeight="1" x14ac:dyDescent="0.2">
      <c r="A4" s="120" t="s">
        <v>307</v>
      </c>
      <c r="B4" s="121"/>
      <c r="C4" s="121"/>
      <c r="D4" s="121"/>
      <c r="E4" s="121"/>
      <c r="F4" s="121"/>
      <c r="G4" s="121"/>
    </row>
    <row r="5" spans="1:7" ht="17.25" hidden="1" customHeight="1" x14ac:dyDescent="0.2"/>
    <row r="6" spans="1:7" ht="395.25" customHeight="1" x14ac:dyDescent="0.2">
      <c r="A6" s="120" t="s">
        <v>337</v>
      </c>
      <c r="B6" s="121"/>
      <c r="C6" s="121"/>
      <c r="D6" s="121"/>
      <c r="E6" s="121"/>
      <c r="F6" s="121"/>
      <c r="G6" s="121"/>
    </row>
    <row r="7" spans="1:7" ht="142.5" customHeight="1" x14ac:dyDescent="0.2">
      <c r="A7" s="120" t="s">
        <v>308</v>
      </c>
      <c r="B7" s="120"/>
      <c r="C7" s="120"/>
      <c r="D7" s="120"/>
      <c r="E7" s="120"/>
      <c r="F7" s="120"/>
      <c r="G7" s="120"/>
    </row>
    <row r="8" spans="1:7" ht="195" customHeight="1" x14ac:dyDescent="0.2">
      <c r="A8" s="120" t="s">
        <v>340</v>
      </c>
      <c r="B8" s="120"/>
      <c r="C8" s="120"/>
      <c r="D8" s="120"/>
      <c r="E8" s="120"/>
      <c r="F8" s="120"/>
      <c r="G8" s="120"/>
    </row>
    <row r="9" spans="1:7" ht="57.75" customHeight="1" x14ac:dyDescent="0.2">
      <c r="A9" s="123" t="s">
        <v>309</v>
      </c>
      <c r="B9" s="123"/>
      <c r="C9" s="123"/>
      <c r="D9" s="123"/>
      <c r="E9" s="123"/>
      <c r="F9" s="123"/>
      <c r="G9" s="123"/>
    </row>
    <row r="10" spans="1:7" ht="67.5" customHeight="1" x14ac:dyDescent="0.2">
      <c r="A10" s="123" t="s">
        <v>341</v>
      </c>
      <c r="B10" s="123"/>
      <c r="C10" s="123"/>
      <c r="D10" s="123"/>
      <c r="E10" s="123"/>
      <c r="F10" s="123"/>
      <c r="G10" s="123"/>
    </row>
    <row r="11" spans="1:7" ht="28.5" customHeight="1" x14ac:dyDescent="0.2">
      <c r="A11" s="124" t="s">
        <v>342</v>
      </c>
      <c r="B11" s="125"/>
      <c r="C11" s="125"/>
      <c r="D11" s="125"/>
      <c r="E11" s="125"/>
      <c r="F11" s="125"/>
      <c r="G11" s="125"/>
    </row>
    <row r="12" spans="1:7" s="18" customFormat="1" ht="39" customHeight="1" x14ac:dyDescent="0.2">
      <c r="A12" s="120" t="s">
        <v>310</v>
      </c>
      <c r="B12" s="120"/>
      <c r="C12" s="120"/>
      <c r="D12" s="120"/>
      <c r="E12" s="120"/>
      <c r="F12" s="120"/>
      <c r="G12" s="120"/>
    </row>
    <row r="13" spans="1:7" ht="25.5" customHeight="1" x14ac:dyDescent="0.2">
      <c r="A13" s="15" t="s">
        <v>2</v>
      </c>
    </row>
    <row r="14" spans="1:7" ht="54.75" customHeight="1" x14ac:dyDescent="0.2">
      <c r="A14" s="122"/>
      <c r="B14" s="122"/>
      <c r="C14" s="122"/>
      <c r="D14" s="122"/>
      <c r="E14" s="122"/>
      <c r="F14" s="122"/>
      <c r="G14" s="122"/>
    </row>
    <row r="15" spans="1:7" x14ac:dyDescent="0.2">
      <c r="A15" s="15" t="s">
        <v>239</v>
      </c>
    </row>
    <row r="16" spans="1:7" x14ac:dyDescent="0.2"/>
  </sheetData>
  <sheetProtection algorithmName="SHA-512" hashValue="hMXkkQ4/XQ/4lPqpAH6n5rbTKutQB8cHGQSzYDiRYS5svP8jr4D+7n6kqCXnYC+Xs/OsehhE8wuhImbzYplTvA==" saltValue="IP1jyI3NawdzpVRU6mLaag==" spinCount="100000" sheet="1" objects="1" scenarios="1"/>
  <mergeCells count="11">
    <mergeCell ref="F2:G2"/>
    <mergeCell ref="A3:G3"/>
    <mergeCell ref="A4:G4"/>
    <mergeCell ref="A14:G14"/>
    <mergeCell ref="A12:G12"/>
    <mergeCell ref="A6:G6"/>
    <mergeCell ref="A7:G7"/>
    <mergeCell ref="A9:G9"/>
    <mergeCell ref="A8:G8"/>
    <mergeCell ref="A10:G10"/>
    <mergeCell ref="A11:G11"/>
  </mergeCells>
  <hyperlinks>
    <hyperlink ref="A11" r:id="rId1" xr:uid="{B51BCE9C-99BB-4BA0-ACBA-222B89616FC6}"/>
  </hyperlinks>
  <pageMargins left="0.7" right="0.7" top="0.75" bottom="0.75" header="0.3" footer="0.3"/>
  <pageSetup paperSize="9" scale="62"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XFC15035"/>
  <sheetViews>
    <sheetView showGridLines="0" zoomScaleNormal="100" workbookViewId="0">
      <selection activeCell="C4" sqref="C4"/>
    </sheetView>
  </sheetViews>
  <sheetFormatPr defaultColWidth="0" defaultRowHeight="12.75" x14ac:dyDescent="0.2"/>
  <cols>
    <col min="1" max="1" width="12.28515625" style="39" customWidth="1"/>
    <col min="2" max="2" width="11.85546875" style="39" customWidth="1"/>
    <col min="3" max="3" width="23.7109375" style="39" customWidth="1"/>
    <col min="4" max="4" width="21.7109375" style="39" customWidth="1"/>
    <col min="5" max="5" width="19.42578125" style="39" bestFit="1" customWidth="1"/>
    <col min="6" max="6" width="21.7109375" style="39" customWidth="1"/>
    <col min="7" max="7" width="3.5703125" style="39" customWidth="1"/>
    <col min="8" max="16383" width="9.140625" style="39" hidden="1"/>
    <col min="16384" max="16384" width="2.5703125" style="39" hidden="1"/>
  </cols>
  <sheetData>
    <row r="1" spans="1:11" x14ac:dyDescent="0.2">
      <c r="A1" s="36" t="s">
        <v>352</v>
      </c>
    </row>
    <row r="2" spans="1:11" s="28" customFormat="1" ht="59.25" customHeight="1" x14ac:dyDescent="0.2">
      <c r="A2" s="30"/>
      <c r="B2" s="30"/>
      <c r="C2" s="30"/>
      <c r="D2" s="30"/>
      <c r="E2" s="30"/>
      <c r="F2" s="30"/>
      <c r="K2" s="29"/>
    </row>
    <row r="3" spans="1:11" s="28" customFormat="1" ht="15" customHeight="1" x14ac:dyDescent="0.2">
      <c r="A3" s="30"/>
      <c r="B3" s="30"/>
      <c r="C3" s="30"/>
      <c r="D3" s="30"/>
      <c r="E3" s="30"/>
      <c r="F3" s="30"/>
      <c r="K3" s="29"/>
    </row>
    <row r="4" spans="1:11" s="28" customFormat="1" ht="15" customHeight="1" x14ac:dyDescent="0.2">
      <c r="A4" s="28" t="s">
        <v>0</v>
      </c>
      <c r="B4" s="28" t="s">
        <v>331</v>
      </c>
      <c r="C4" s="100"/>
      <c r="D4" s="31" t="s">
        <v>334</v>
      </c>
      <c r="E4" s="146"/>
      <c r="F4" s="146"/>
      <c r="K4" s="29"/>
    </row>
    <row r="5" spans="1:11" s="28" customFormat="1" ht="22.5" customHeight="1" x14ac:dyDescent="0.2">
      <c r="B5" s="28" t="s">
        <v>332</v>
      </c>
      <c r="C5" s="100"/>
      <c r="D5" s="31" t="s">
        <v>335</v>
      </c>
      <c r="E5" s="146"/>
      <c r="F5" s="146"/>
      <c r="K5" s="32"/>
    </row>
    <row r="6" spans="1:11" s="28" customFormat="1" ht="22.5" customHeight="1" x14ac:dyDescent="0.2">
      <c r="A6" s="58" t="s">
        <v>333</v>
      </c>
      <c r="B6" s="150"/>
      <c r="C6" s="146"/>
      <c r="D6" s="31" t="s">
        <v>242</v>
      </c>
      <c r="E6" s="151"/>
      <c r="F6" s="146"/>
    </row>
    <row r="7" spans="1:11" s="28" customFormat="1" ht="24.75" customHeight="1" x14ac:dyDescent="0.2">
      <c r="A7" s="58" t="s">
        <v>325</v>
      </c>
      <c r="B7" s="147"/>
      <c r="C7" s="148"/>
      <c r="D7" s="106" t="s">
        <v>234</v>
      </c>
      <c r="E7" s="149"/>
      <c r="F7" s="146"/>
    </row>
    <row r="8" spans="1:11" s="28" customFormat="1" ht="18.75" customHeight="1" thickBot="1" x14ac:dyDescent="0.25">
      <c r="A8" s="31" t="s">
        <v>326</v>
      </c>
      <c r="B8" s="147"/>
      <c r="C8" s="147"/>
    </row>
    <row r="9" spans="1:11" s="28" customFormat="1" ht="15" customHeight="1" thickTop="1" x14ac:dyDescent="0.2">
      <c r="A9" s="28" t="s">
        <v>346</v>
      </c>
      <c r="D9" s="133" t="str">
        <f>IF(F60=FALSE,IF(OR(A11="",C4="",E4="",B6="",E6="",B7="",E7="",E15="",E16="",E22="",E24="",E17="",E18="",E19="",E31=""),"ERROR: PLEASE COMPLETE ALL ORANGE SHADED CELLS BEFORE EMAILING TEMPLATE",""),"Please discuss with HR justification for appointing to this step.")</f>
        <v>ERROR: PLEASE COMPLETE ALL ORANGE SHADED CELLS BEFORE EMAILING TEMPLATE</v>
      </c>
      <c r="E9" s="134"/>
      <c r="F9" s="135"/>
    </row>
    <row r="10" spans="1:11" s="28" customFormat="1" ht="18" customHeight="1" x14ac:dyDescent="0.2">
      <c r="A10" s="145" t="s">
        <v>1</v>
      </c>
      <c r="B10" s="145"/>
      <c r="D10" s="136"/>
      <c r="E10" s="137"/>
      <c r="F10" s="138"/>
    </row>
    <row r="11" spans="1:11" s="32" customFormat="1" ht="24" customHeight="1" thickBot="1" x14ac:dyDescent="0.25">
      <c r="A11" s="130" t="s">
        <v>229</v>
      </c>
      <c r="B11" s="130"/>
      <c r="C11" s="130"/>
      <c r="D11" s="139"/>
      <c r="E11" s="140"/>
      <c r="F11" s="141"/>
    </row>
    <row r="12" spans="1:11" s="28" customFormat="1" ht="9.9499999999999993" customHeight="1" thickTop="1" x14ac:dyDescent="0.2"/>
    <row r="13" spans="1:11" s="28" customFormat="1" x14ac:dyDescent="0.2">
      <c r="A13" s="28" t="str">
        <f>IF(OR(A11="NEW ACADEMIC SUPPORT APPOINTMENT",A11=""),"I have pleasure in offering you a hourly-paid academic support appointment, as follows:","I have pleasure in offering you an extension of your hourly-paid academic support appointment, as follows:")</f>
        <v>I have pleasure in offering you a hourly-paid academic support appointment, as follows:</v>
      </c>
    </row>
    <row r="14" spans="1:11" s="28" customFormat="1" ht="9.9499999999999993" customHeight="1" x14ac:dyDescent="0.2"/>
    <row r="15" spans="1:11" s="28" customFormat="1" ht="20.100000000000001" customHeight="1" x14ac:dyDescent="0.2">
      <c r="A15" s="32" t="s">
        <v>231</v>
      </c>
      <c r="E15" s="131"/>
      <c r="F15" s="132"/>
    </row>
    <row r="16" spans="1:11" s="28" customFormat="1" ht="20.100000000000001" customHeight="1" x14ac:dyDescent="0.2">
      <c r="A16" s="32" t="s">
        <v>237</v>
      </c>
      <c r="E16" s="131"/>
      <c r="F16" s="132"/>
    </row>
    <row r="17" spans="1:7" s="28" customFormat="1" ht="20.100000000000001" customHeight="1" x14ac:dyDescent="0.2">
      <c r="A17" s="32" t="s">
        <v>19</v>
      </c>
      <c r="E17" s="144"/>
      <c r="F17" s="132"/>
    </row>
    <row r="18" spans="1:7" s="28" customFormat="1" ht="20.100000000000001" customHeight="1" x14ac:dyDescent="0.2">
      <c r="A18" s="32" t="str">
        <f>IF(OR(A11="NEW ACADEMIC SUPPORT APPOINTMENT",A11=""),"Contract start date:","Contract extended from:")</f>
        <v>Contract start date:</v>
      </c>
      <c r="E18" s="142"/>
      <c r="F18" s="143"/>
    </row>
    <row r="19" spans="1:7" s="28" customFormat="1" ht="20.100000000000001" customHeight="1" x14ac:dyDescent="0.2">
      <c r="A19" s="32" t="str">
        <f>IF(OR(A11="NEW ACADEMIC SUPPORT APPOINTMENT",A11=""),"Contract end date:","Contract extended to:")</f>
        <v>Contract end date:</v>
      </c>
      <c r="E19" s="142"/>
      <c r="F19" s="143"/>
      <c r="G19" s="33"/>
    </row>
    <row r="20" spans="1:7" s="28" customFormat="1" ht="20.100000000000001" customHeight="1" x14ac:dyDescent="0.2">
      <c r="A20" s="32" t="s">
        <v>24</v>
      </c>
      <c r="E20" s="142"/>
      <c r="F20" s="152"/>
    </row>
    <row r="21" spans="1:7" s="28" customFormat="1" ht="20.100000000000001" customHeight="1" x14ac:dyDescent="0.2">
      <c r="A21" s="32" t="s">
        <v>285</v>
      </c>
      <c r="E21" s="155"/>
      <c r="F21" s="156"/>
    </row>
    <row r="22" spans="1:7" s="28" customFormat="1" ht="20.100000000000001" customHeight="1" x14ac:dyDescent="0.2">
      <c r="A22" s="32" t="s">
        <v>243</v>
      </c>
      <c r="E22" s="153"/>
      <c r="F22" s="154"/>
    </row>
    <row r="23" spans="1:7" s="28" customFormat="1" ht="26.25" customHeight="1" x14ac:dyDescent="0.2">
      <c r="A23" s="163" t="str">
        <f>IF(F61=1,"Warning!!  Please contact HR Resourcing immediately to arrange for a CRB check.  The employee cannot start employment before the CRB check has been completed.","")</f>
        <v/>
      </c>
      <c r="B23" s="163"/>
      <c r="C23" s="163"/>
      <c r="D23" s="163"/>
      <c r="E23" s="163"/>
      <c r="F23" s="163"/>
    </row>
    <row r="24" spans="1:7" s="28" customFormat="1" ht="21.75" customHeight="1" x14ac:dyDescent="0.2">
      <c r="A24" s="32" t="s">
        <v>251</v>
      </c>
      <c r="B24" s="34"/>
      <c r="C24" s="34"/>
      <c r="D24" s="34"/>
      <c r="E24" s="159"/>
      <c r="F24" s="160"/>
    </row>
    <row r="25" spans="1:7" s="28" customFormat="1" ht="24" customHeight="1" x14ac:dyDescent="0.2">
      <c r="A25" s="32" t="str">
        <f>IF($E$24="Yes","What is their current immigration status?","")</f>
        <v/>
      </c>
      <c r="B25" s="34"/>
      <c r="C25" s="34"/>
      <c r="D25" s="34"/>
      <c r="E25" s="162"/>
      <c r="F25" s="162"/>
    </row>
    <row r="26" spans="1:7" s="28" customFormat="1" ht="21.75" customHeight="1" x14ac:dyDescent="0.2">
      <c r="A26" s="32" t="str">
        <f>IF($E$24="Yes","What is the start date of their visa?","")</f>
        <v/>
      </c>
      <c r="D26" s="34"/>
      <c r="E26" s="161"/>
      <c r="F26" s="162"/>
    </row>
    <row r="27" spans="1:7" s="28" customFormat="1" ht="23.25" customHeight="1" x14ac:dyDescent="0.2">
      <c r="A27" s="32" t="str">
        <f>IF($E$24="Yes","What is the expiry date of their visa?","")</f>
        <v/>
      </c>
      <c r="B27" s="34"/>
      <c r="C27" s="34"/>
      <c r="D27" s="34"/>
      <c r="E27" s="161"/>
      <c r="F27" s="162"/>
    </row>
    <row r="28" spans="1:7" s="28" customFormat="1" ht="24" customHeight="1" x14ac:dyDescent="0.2">
      <c r="A28" s="32" t="str">
        <f>IF(E25="Tier 4 (Student)", "What kind of student is the employee?", "")</f>
        <v/>
      </c>
      <c r="C28" s="34"/>
      <c r="D28" s="34"/>
      <c r="E28" s="158"/>
      <c r="F28" s="158"/>
      <c r="G28" s="34"/>
    </row>
    <row r="29" spans="1:7" s="28" customFormat="1" ht="45" customHeight="1" x14ac:dyDescent="0.2">
      <c r="A29" s="166" t="s">
        <v>311</v>
      </c>
      <c r="B29" s="166"/>
      <c r="C29" s="166"/>
      <c r="D29" s="166"/>
      <c r="E29" s="166"/>
      <c r="F29" s="166"/>
      <c r="G29" s="166"/>
    </row>
    <row r="30" spans="1:7" s="28" customFormat="1" ht="8.25" customHeight="1" x14ac:dyDescent="0.2"/>
    <row r="31" spans="1:7" s="28" customFormat="1" ht="20.100000000000001" customHeight="1" x14ac:dyDescent="0.2">
      <c r="A31" s="32" t="s">
        <v>142</v>
      </c>
      <c r="E31" s="153"/>
      <c r="F31" s="154"/>
    </row>
    <row r="32" spans="1:7" s="28" customFormat="1" ht="20.100000000000001" customHeight="1" x14ac:dyDescent="0.2">
      <c r="A32" s="32" t="s">
        <v>21</v>
      </c>
      <c r="E32" s="164" t="str">
        <f>IF($E$31="","",VLOOKUP($E$31,C63:F266,2,FALSE))</f>
        <v/>
      </c>
      <c r="F32" s="165"/>
    </row>
    <row r="33" spans="1:13" s="28" customFormat="1" ht="18.75" customHeight="1" x14ac:dyDescent="0.2">
      <c r="A33" s="32" t="s">
        <v>141</v>
      </c>
      <c r="E33" s="164" t="str">
        <f>IF($E$31="","",VLOOKUP($E$31,C63:F266,3,FALSE))</f>
        <v/>
      </c>
      <c r="F33" s="165"/>
      <c r="G33" s="35"/>
    </row>
    <row r="34" spans="1:13" s="28" customFormat="1" ht="29.25" customHeight="1" x14ac:dyDescent="0.2">
      <c r="A34" s="123" t="s">
        <v>345</v>
      </c>
      <c r="B34" s="123"/>
      <c r="C34" s="123"/>
      <c r="D34" s="123"/>
      <c r="E34" s="123"/>
      <c r="F34" s="123"/>
    </row>
    <row r="35" spans="1:13" s="36" customFormat="1" ht="57" customHeight="1" x14ac:dyDescent="0.2">
      <c r="A35" s="123"/>
      <c r="B35" s="123"/>
      <c r="C35" s="123"/>
      <c r="D35" s="123"/>
      <c r="E35" s="123"/>
      <c r="F35" s="123"/>
      <c r="G35" s="28"/>
      <c r="H35" s="28"/>
      <c r="I35" s="28"/>
      <c r="J35" s="28"/>
      <c r="K35" s="28"/>
      <c r="L35" s="28"/>
      <c r="M35" s="28"/>
    </row>
    <row r="36" spans="1:13" s="28" customFormat="1" ht="379.5" hidden="1" customHeight="1" x14ac:dyDescent="0.2">
      <c r="A36" s="37"/>
      <c r="B36" s="37"/>
      <c r="C36" s="37"/>
      <c r="D36" s="37"/>
      <c r="E36" s="37"/>
      <c r="F36" s="37"/>
      <c r="G36" s="36"/>
      <c r="H36" s="36"/>
      <c r="I36" s="36"/>
      <c r="J36" s="36"/>
      <c r="K36" s="36"/>
      <c r="L36" s="36"/>
      <c r="M36" s="36"/>
    </row>
    <row r="37" spans="1:13" s="28" customFormat="1" ht="158.25" hidden="1" customHeight="1" x14ac:dyDescent="0.2">
      <c r="A37" s="127"/>
      <c r="B37" s="127"/>
      <c r="C37" s="127"/>
      <c r="D37" s="127"/>
      <c r="E37" s="127"/>
      <c r="F37" s="127"/>
      <c r="G37" s="38"/>
      <c r="H37" s="38"/>
      <c r="I37" s="38"/>
      <c r="J37" s="38"/>
      <c r="K37" s="38"/>
      <c r="L37" s="38"/>
      <c r="M37" s="38"/>
    </row>
    <row r="38" spans="1:13" s="28" customFormat="1" ht="15" customHeight="1" x14ac:dyDescent="0.2">
      <c r="A38" s="157" t="s">
        <v>256</v>
      </c>
      <c r="B38" s="145"/>
    </row>
    <row r="39" spans="1:13" ht="60" customHeight="1" x14ac:dyDescent="0.2">
      <c r="A39" s="120" t="s">
        <v>258</v>
      </c>
      <c r="B39" s="120"/>
      <c r="C39" s="120"/>
      <c r="D39" s="120"/>
      <c r="E39" s="120"/>
      <c r="F39" s="120"/>
    </row>
    <row r="40" spans="1:13" s="28" customFormat="1" ht="14.25" customHeight="1" x14ac:dyDescent="0.2">
      <c r="A40" s="128" t="s">
        <v>20</v>
      </c>
      <c r="B40" s="128"/>
      <c r="C40" s="128"/>
      <c r="D40" s="128"/>
      <c r="E40" s="128"/>
      <c r="F40" s="128"/>
    </row>
    <row r="41" spans="1:13" s="28" customFormat="1" ht="78" hidden="1" customHeight="1" x14ac:dyDescent="0.2">
      <c r="A41" s="120" t="s">
        <v>257</v>
      </c>
      <c r="B41" s="120"/>
      <c r="C41" s="120"/>
      <c r="D41" s="120"/>
      <c r="E41" s="120"/>
      <c r="F41" s="120"/>
    </row>
    <row r="42" spans="1:13" s="28" customFormat="1" ht="15" hidden="1" customHeight="1" x14ac:dyDescent="0.2"/>
    <row r="43" spans="1:13" s="28" customFormat="1" ht="15" customHeight="1" x14ac:dyDescent="0.2">
      <c r="A43" s="28" t="s">
        <v>2</v>
      </c>
    </row>
    <row r="44" spans="1:13" s="28" customFormat="1" ht="15" customHeight="1" x14ac:dyDescent="0.2"/>
    <row r="45" spans="1:13" s="28" customFormat="1" ht="24.75" customHeight="1" x14ac:dyDescent="0.2"/>
    <row r="46" spans="1:13" s="40" customFormat="1" ht="19.5" customHeight="1" x14ac:dyDescent="0.2">
      <c r="A46" s="28" t="s">
        <v>239</v>
      </c>
      <c r="B46" s="28"/>
      <c r="C46" s="28"/>
      <c r="D46" s="28"/>
      <c r="E46" s="28"/>
      <c r="F46" s="28"/>
      <c r="G46" s="28"/>
      <c r="H46" s="28"/>
      <c r="I46" s="28"/>
      <c r="J46" s="28"/>
      <c r="K46" s="28"/>
      <c r="L46" s="28"/>
      <c r="M46" s="28"/>
    </row>
    <row r="47" spans="1:13" s="28" customFormat="1" ht="6.75" customHeight="1" x14ac:dyDescent="0.2"/>
    <row r="48" spans="1:13" s="28" customFormat="1" ht="11.25" customHeight="1" x14ac:dyDescent="0.2">
      <c r="A48" s="41" t="s">
        <v>14</v>
      </c>
      <c r="B48" s="40"/>
      <c r="C48" s="40"/>
      <c r="D48" s="40"/>
      <c r="E48" s="40"/>
      <c r="F48" s="40"/>
      <c r="G48" s="40"/>
      <c r="H48" s="40"/>
      <c r="I48" s="40"/>
      <c r="J48" s="40"/>
      <c r="K48" s="40"/>
      <c r="L48" s="40"/>
      <c r="M48" s="40"/>
    </row>
    <row r="49" spans="1:13" s="28" customFormat="1" ht="10.5" customHeight="1" x14ac:dyDescent="0.2"/>
    <row r="50" spans="1:13" s="28" customFormat="1" ht="18" customHeight="1" x14ac:dyDescent="0.2"/>
    <row r="51" spans="1:13" s="28" customFormat="1" ht="13.5" customHeight="1" x14ac:dyDescent="0.2">
      <c r="A51" s="28" t="s">
        <v>15</v>
      </c>
      <c r="D51" s="28" t="s">
        <v>16</v>
      </c>
    </row>
    <row r="52" spans="1:13" s="36" customFormat="1" ht="15" customHeight="1" x14ac:dyDescent="0.2">
      <c r="A52" s="28"/>
      <c r="B52" s="28"/>
      <c r="C52" s="28"/>
      <c r="D52" s="28"/>
      <c r="E52" s="28"/>
      <c r="F52" s="28"/>
      <c r="G52" s="28"/>
      <c r="H52" s="28"/>
      <c r="I52" s="28"/>
      <c r="J52" s="28"/>
      <c r="K52" s="28"/>
      <c r="L52" s="28"/>
      <c r="M52" s="28"/>
    </row>
    <row r="53" spans="1:13" s="36" customFormat="1" ht="29.25" customHeight="1" x14ac:dyDescent="0.2">
      <c r="A53" s="129" t="s">
        <v>255</v>
      </c>
      <c r="B53" s="129"/>
      <c r="C53" s="129"/>
      <c r="D53" s="129"/>
      <c r="E53" s="129"/>
      <c r="F53" s="129"/>
      <c r="G53" s="28"/>
      <c r="H53" s="28"/>
      <c r="I53" s="28"/>
      <c r="J53" s="28"/>
      <c r="K53" s="28"/>
      <c r="L53" s="28"/>
      <c r="M53" s="28"/>
    </row>
    <row r="54" spans="1:13" s="36" customFormat="1" ht="18.75" customHeight="1" x14ac:dyDescent="0.2">
      <c r="A54" s="126" t="s">
        <v>324</v>
      </c>
      <c r="B54" s="126"/>
      <c r="C54" s="126"/>
      <c r="D54" s="126"/>
      <c r="E54" s="126"/>
      <c r="F54" s="126"/>
      <c r="G54" s="28"/>
      <c r="H54" s="28"/>
      <c r="I54" s="28"/>
      <c r="J54" s="28"/>
      <c r="K54" s="28"/>
      <c r="L54" s="28"/>
      <c r="M54" s="28"/>
    </row>
    <row r="55" spans="1:13" s="42" customFormat="1" ht="16.5" customHeight="1" x14ac:dyDescent="0.2">
      <c r="G55" s="36"/>
      <c r="H55" s="43"/>
      <c r="I55" s="36"/>
      <c r="J55" s="36"/>
      <c r="K55" s="36"/>
      <c r="L55" s="36"/>
      <c r="M55" s="36"/>
    </row>
    <row r="56" spans="1:13" s="36" customFormat="1" ht="16.5" customHeight="1" x14ac:dyDescent="0.2">
      <c r="A56" s="42"/>
      <c r="B56" s="42"/>
      <c r="C56" s="42"/>
      <c r="D56" s="42"/>
      <c r="E56" s="42"/>
      <c r="F56" s="42"/>
      <c r="G56" s="42"/>
      <c r="H56" s="42"/>
      <c r="I56" s="42"/>
      <c r="J56" s="42"/>
      <c r="K56" s="42"/>
      <c r="L56" s="42"/>
      <c r="M56" s="42"/>
    </row>
    <row r="57" spans="1:13" s="36" customFormat="1" ht="15" hidden="1" customHeight="1" x14ac:dyDescent="0.2">
      <c r="A57" s="44" t="s">
        <v>18</v>
      </c>
      <c r="B57" s="44"/>
      <c r="C57" s="44"/>
      <c r="D57" s="44" t="s">
        <v>229</v>
      </c>
      <c r="E57" s="44"/>
      <c r="F57" s="44"/>
    </row>
    <row r="58" spans="1:13" s="36" customFormat="1" ht="15" hidden="1" customHeight="1" x14ac:dyDescent="0.2">
      <c r="A58" s="44"/>
      <c r="B58" s="44"/>
      <c r="C58" s="44"/>
      <c r="D58" s="44" t="s">
        <v>230</v>
      </c>
      <c r="E58" s="44"/>
      <c r="F58" s="44"/>
    </row>
    <row r="59" spans="1:13" ht="30" hidden="1" customHeight="1" x14ac:dyDescent="0.2">
      <c r="A59" s="44"/>
      <c r="B59" s="44"/>
      <c r="C59" s="44"/>
      <c r="D59" s="44" t="s">
        <v>244</v>
      </c>
      <c r="E59" s="44"/>
      <c r="F59" s="44"/>
      <c r="G59" s="36"/>
      <c r="H59" s="36"/>
      <c r="I59" s="36"/>
      <c r="J59" s="36"/>
      <c r="K59" s="36"/>
      <c r="L59" s="36"/>
      <c r="M59" s="36"/>
    </row>
    <row r="60" spans="1:13" hidden="1" x14ac:dyDescent="0.2">
      <c r="A60" s="44"/>
      <c r="B60" s="44"/>
      <c r="C60" s="44"/>
      <c r="D60" s="44" t="s">
        <v>245</v>
      </c>
      <c r="E60" s="44" t="b">
        <f>OR(E25="UK/EEA National",E25="Indefinite Leave to Remain")</f>
        <v>0</v>
      </c>
      <c r="F60" s="44" t="b">
        <f>RIGHT(E31,1)="*"</f>
        <v>0</v>
      </c>
      <c r="G60" s="36"/>
      <c r="H60" s="36"/>
      <c r="I60" s="36"/>
      <c r="J60" s="36"/>
      <c r="K60" s="36"/>
      <c r="L60" s="36"/>
      <c r="M60" s="36"/>
    </row>
    <row r="61" spans="1:13" hidden="1" x14ac:dyDescent="0.2">
      <c r="A61" s="44"/>
      <c r="B61" s="44"/>
      <c r="C61" s="44"/>
      <c r="D61" s="44" t="s">
        <v>246</v>
      </c>
      <c r="E61" s="44" t="s">
        <v>247</v>
      </c>
      <c r="F61" s="45">
        <f>IF(E22=D61,1,0)</f>
        <v>0</v>
      </c>
    </row>
    <row r="62" spans="1:13" ht="25.5" hidden="1" x14ac:dyDescent="0.2">
      <c r="A62" s="46"/>
      <c r="B62" s="47"/>
      <c r="C62" s="46">
        <v>45139</v>
      </c>
      <c r="D62" s="48" t="s">
        <v>13</v>
      </c>
      <c r="E62" s="48" t="s">
        <v>3</v>
      </c>
      <c r="F62" s="48" t="s">
        <v>4</v>
      </c>
    </row>
    <row r="63" spans="1:13" ht="15.75" hidden="1" x14ac:dyDescent="0.2">
      <c r="A63" s="46"/>
      <c r="B63" s="47"/>
      <c r="C63" s="49" t="s">
        <v>183</v>
      </c>
      <c r="D63" s="101">
        <v>13.15</v>
      </c>
      <c r="E63" s="101">
        <v>2.4500000000000002</v>
      </c>
      <c r="F63" s="101">
        <f>E63+D63</f>
        <v>15.600000000000001</v>
      </c>
    </row>
    <row r="64" spans="1:13" ht="15.75" hidden="1" x14ac:dyDescent="0.2">
      <c r="A64" s="46"/>
      <c r="B64" s="47"/>
      <c r="C64" s="50" t="s">
        <v>184</v>
      </c>
      <c r="D64" s="102">
        <v>13.15</v>
      </c>
      <c r="E64" s="102">
        <v>2.4512</v>
      </c>
      <c r="F64" s="102">
        <f t="shared" ref="F64:F127" si="0">E64+D64</f>
        <v>15.6012</v>
      </c>
    </row>
    <row r="65" spans="1:6" ht="15.75" hidden="1" x14ac:dyDescent="0.2">
      <c r="A65" s="46"/>
      <c r="B65" s="47"/>
      <c r="C65" s="49" t="s">
        <v>185</v>
      </c>
      <c r="D65" s="101">
        <v>13.15</v>
      </c>
      <c r="E65" s="101">
        <v>2.4512</v>
      </c>
      <c r="F65" s="101">
        <f t="shared" si="0"/>
        <v>15.6012</v>
      </c>
    </row>
    <row r="66" spans="1:6" ht="15.75" hidden="1" x14ac:dyDescent="0.2">
      <c r="A66" s="46"/>
      <c r="B66" s="47"/>
      <c r="C66" s="50" t="s">
        <v>186</v>
      </c>
      <c r="D66" s="102">
        <v>13.15</v>
      </c>
      <c r="E66" s="102">
        <v>2.4512</v>
      </c>
      <c r="F66" s="107">
        <f t="shared" si="0"/>
        <v>15.6012</v>
      </c>
    </row>
    <row r="67" spans="1:6" ht="15.75" hidden="1" x14ac:dyDescent="0.2">
      <c r="A67" s="46"/>
      <c r="B67" s="47"/>
      <c r="C67" s="49" t="s">
        <v>187</v>
      </c>
      <c r="D67" s="101">
        <v>13.15</v>
      </c>
      <c r="E67" s="101">
        <v>2.4512</v>
      </c>
      <c r="F67" s="101">
        <f t="shared" si="0"/>
        <v>15.6012</v>
      </c>
    </row>
    <row r="68" spans="1:6" ht="15.75" hidden="1" x14ac:dyDescent="0.2">
      <c r="A68" s="46"/>
      <c r="B68" s="47"/>
      <c r="C68" s="50" t="s">
        <v>188</v>
      </c>
      <c r="D68" s="102">
        <v>13.15</v>
      </c>
      <c r="E68" s="102">
        <v>2.4512</v>
      </c>
      <c r="F68" s="107">
        <f t="shared" si="0"/>
        <v>15.6012</v>
      </c>
    </row>
    <row r="69" spans="1:6" ht="15.75" hidden="1" x14ac:dyDescent="0.2">
      <c r="A69" s="46"/>
      <c r="B69" s="47"/>
      <c r="C69" s="49" t="s">
        <v>189</v>
      </c>
      <c r="D69" s="101">
        <v>13.226699999999999</v>
      </c>
      <c r="E69" s="101">
        <v>2.4653999999999998</v>
      </c>
      <c r="F69" s="101">
        <f t="shared" si="0"/>
        <v>15.6921</v>
      </c>
    </row>
    <row r="70" spans="1:6" ht="15.75" hidden="1" x14ac:dyDescent="0.2">
      <c r="A70" s="46"/>
      <c r="B70" s="47"/>
      <c r="C70" s="50" t="s">
        <v>190</v>
      </c>
      <c r="D70" s="102">
        <v>13.2765</v>
      </c>
      <c r="E70" s="102">
        <v>2.4746999999999999</v>
      </c>
      <c r="F70" s="107">
        <f t="shared" si="0"/>
        <v>15.751200000000001</v>
      </c>
    </row>
    <row r="71" spans="1:6" ht="15.75" hidden="1" x14ac:dyDescent="0.2">
      <c r="A71" s="46"/>
      <c r="B71" s="47"/>
      <c r="C71" s="49" t="s">
        <v>191</v>
      </c>
      <c r="D71" s="101">
        <v>13.4512</v>
      </c>
      <c r="E71" s="101">
        <v>2.5072999999999999</v>
      </c>
      <c r="F71" s="101">
        <f t="shared" si="0"/>
        <v>15.958500000000001</v>
      </c>
    </row>
    <row r="72" spans="1:6" ht="15.75" hidden="1" x14ac:dyDescent="0.2">
      <c r="A72" s="46"/>
      <c r="B72" s="47"/>
      <c r="C72" s="50" t="s">
        <v>192</v>
      </c>
      <c r="D72" s="102">
        <v>13.4528</v>
      </c>
      <c r="E72" s="102">
        <v>2.5076000000000001</v>
      </c>
      <c r="F72" s="107">
        <f t="shared" si="0"/>
        <v>15.9604</v>
      </c>
    </row>
    <row r="73" spans="1:6" ht="15.75" hidden="1" x14ac:dyDescent="0.2">
      <c r="A73" s="46"/>
      <c r="B73" s="47"/>
      <c r="C73" s="49" t="s">
        <v>193</v>
      </c>
      <c r="D73" s="101">
        <v>13.6374</v>
      </c>
      <c r="E73" s="101">
        <v>2.5419999999999998</v>
      </c>
      <c r="F73" s="101">
        <f t="shared" si="0"/>
        <v>16.179400000000001</v>
      </c>
    </row>
    <row r="74" spans="1:6" ht="15.75" hidden="1" x14ac:dyDescent="0.2">
      <c r="A74" s="46"/>
      <c r="B74" s="47"/>
      <c r="C74" s="50" t="s">
        <v>194</v>
      </c>
      <c r="D74" s="102">
        <v>13.743</v>
      </c>
      <c r="E74" s="102">
        <v>2.5615999999999999</v>
      </c>
      <c r="F74" s="107">
        <f t="shared" si="0"/>
        <v>16.304600000000001</v>
      </c>
    </row>
    <row r="75" spans="1:6" ht="15.75" hidden="1" x14ac:dyDescent="0.2">
      <c r="A75" s="46"/>
      <c r="B75" s="47"/>
      <c r="C75" s="49" t="s">
        <v>195</v>
      </c>
      <c r="D75" s="101">
        <v>13.9117</v>
      </c>
      <c r="E75" s="101">
        <v>2.5931000000000002</v>
      </c>
      <c r="F75" s="101">
        <f t="shared" si="0"/>
        <v>16.504799999999999</v>
      </c>
    </row>
    <row r="76" spans="1:6" ht="15.75" hidden="1" x14ac:dyDescent="0.2">
      <c r="A76" s="46"/>
      <c r="B76" s="47"/>
      <c r="C76" s="50" t="s">
        <v>196</v>
      </c>
      <c r="D76" s="102">
        <v>14.0634</v>
      </c>
      <c r="E76" s="102">
        <v>2.6214</v>
      </c>
      <c r="F76" s="107">
        <f t="shared" si="0"/>
        <v>16.684799999999999</v>
      </c>
    </row>
    <row r="77" spans="1:6" ht="15.75" hidden="1" x14ac:dyDescent="0.2">
      <c r="A77" s="46"/>
      <c r="B77" s="47"/>
      <c r="C77" s="49" t="s">
        <v>197</v>
      </c>
      <c r="D77" s="101">
        <v>14.2035</v>
      </c>
      <c r="E77" s="101">
        <v>2.6475</v>
      </c>
      <c r="F77" s="101">
        <f t="shared" si="0"/>
        <v>16.850999999999999</v>
      </c>
    </row>
    <row r="78" spans="1:6" ht="15.75" hidden="1" x14ac:dyDescent="0.2">
      <c r="A78" s="46"/>
      <c r="B78" s="47"/>
      <c r="C78" s="50" t="s">
        <v>198</v>
      </c>
      <c r="D78" s="102">
        <v>14.350300000000001</v>
      </c>
      <c r="E78" s="102">
        <v>2.6747999999999998</v>
      </c>
      <c r="F78" s="107">
        <f t="shared" si="0"/>
        <v>17.025100000000002</v>
      </c>
    </row>
    <row r="79" spans="1:6" ht="15.75" hidden="1" x14ac:dyDescent="0.2">
      <c r="A79" s="46"/>
      <c r="B79" s="47"/>
      <c r="C79" s="49" t="s">
        <v>199</v>
      </c>
      <c r="D79" s="101">
        <v>14.5162</v>
      </c>
      <c r="E79" s="101">
        <v>2.7058</v>
      </c>
      <c r="F79" s="101">
        <f t="shared" si="0"/>
        <v>17.222000000000001</v>
      </c>
    </row>
    <row r="80" spans="1:6" ht="15.75" hidden="1" x14ac:dyDescent="0.2">
      <c r="A80" s="46"/>
      <c r="B80" s="47"/>
      <c r="C80" s="50" t="s">
        <v>200</v>
      </c>
      <c r="D80" s="102">
        <v>14.715999999999999</v>
      </c>
      <c r="E80" s="102">
        <v>2.7429999999999999</v>
      </c>
      <c r="F80" s="107">
        <f t="shared" si="0"/>
        <v>17.459</v>
      </c>
    </row>
    <row r="81" spans="1:6" ht="15.75" hidden="1" x14ac:dyDescent="0.2">
      <c r="A81" s="46"/>
      <c r="B81" s="47"/>
      <c r="C81" s="50" t="s">
        <v>201</v>
      </c>
      <c r="D81" s="102">
        <v>14.350300000000001</v>
      </c>
      <c r="E81" s="102">
        <v>2.6747999999999998</v>
      </c>
      <c r="F81" s="107">
        <f t="shared" si="0"/>
        <v>17.025100000000002</v>
      </c>
    </row>
    <row r="82" spans="1:6" ht="15.75" hidden="1" x14ac:dyDescent="0.2">
      <c r="A82" s="46"/>
      <c r="B82" s="47"/>
      <c r="C82" s="49" t="s">
        <v>202</v>
      </c>
      <c r="D82" s="101">
        <v>14.5162</v>
      </c>
      <c r="E82" s="101">
        <v>2.7058</v>
      </c>
      <c r="F82" s="101">
        <f t="shared" si="0"/>
        <v>17.222000000000001</v>
      </c>
    </row>
    <row r="83" spans="1:6" ht="15.75" hidden="1" x14ac:dyDescent="0.2">
      <c r="A83" s="46"/>
      <c r="B83" s="47"/>
      <c r="C83" s="50" t="s">
        <v>203</v>
      </c>
      <c r="D83" s="102">
        <v>14.715999999999999</v>
      </c>
      <c r="E83" s="102">
        <v>2.7429999999999999</v>
      </c>
      <c r="F83" s="107">
        <f t="shared" si="0"/>
        <v>17.459</v>
      </c>
    </row>
    <row r="84" spans="1:6" ht="15.75" hidden="1" x14ac:dyDescent="0.2">
      <c r="A84" s="46"/>
      <c r="B84" s="47"/>
      <c r="C84" s="49" t="s">
        <v>204</v>
      </c>
      <c r="D84" s="101">
        <v>14.894</v>
      </c>
      <c r="E84" s="101">
        <v>2.7761999999999998</v>
      </c>
      <c r="F84" s="101">
        <f t="shared" si="0"/>
        <v>17.670200000000001</v>
      </c>
    </row>
    <row r="85" spans="1:6" ht="15.75" hidden="1" x14ac:dyDescent="0.2">
      <c r="A85" s="46"/>
      <c r="B85" s="47"/>
      <c r="C85" s="50" t="s">
        <v>205</v>
      </c>
      <c r="D85" s="102">
        <v>15.0982</v>
      </c>
      <c r="E85" s="102">
        <v>2.8142999999999998</v>
      </c>
      <c r="F85" s="107">
        <f t="shared" si="0"/>
        <v>17.912500000000001</v>
      </c>
    </row>
    <row r="86" spans="1:6" ht="15.75" hidden="1" x14ac:dyDescent="0.2">
      <c r="A86" s="46"/>
      <c r="B86" s="47"/>
      <c r="C86" s="49" t="s">
        <v>206</v>
      </c>
      <c r="D86" s="101">
        <v>15.3058</v>
      </c>
      <c r="E86" s="101">
        <v>2.8530000000000002</v>
      </c>
      <c r="F86" s="101">
        <f t="shared" si="0"/>
        <v>18.158799999999999</v>
      </c>
    </row>
    <row r="87" spans="1:6" ht="15.75" hidden="1" x14ac:dyDescent="0.2">
      <c r="A87" s="46"/>
      <c r="B87" s="47"/>
      <c r="C87" s="50" t="s">
        <v>207</v>
      </c>
      <c r="D87" s="102">
        <v>15.5045</v>
      </c>
      <c r="E87" s="102">
        <v>2.89</v>
      </c>
      <c r="F87" s="107">
        <f t="shared" si="0"/>
        <v>18.394500000000001</v>
      </c>
    </row>
    <row r="88" spans="1:6" ht="15.75" hidden="1" x14ac:dyDescent="0.2">
      <c r="A88" s="46"/>
      <c r="B88" s="47"/>
      <c r="C88" s="49" t="s">
        <v>208</v>
      </c>
      <c r="D88" s="101">
        <v>15.723000000000001</v>
      </c>
      <c r="E88" s="101">
        <v>2.9306999999999999</v>
      </c>
      <c r="F88" s="101">
        <f t="shared" si="0"/>
        <v>18.653700000000001</v>
      </c>
    </row>
    <row r="89" spans="1:6" ht="15.75" hidden="1" x14ac:dyDescent="0.2">
      <c r="A89" s="46"/>
      <c r="B89" s="47"/>
      <c r="C89" s="50" t="s">
        <v>209</v>
      </c>
      <c r="D89" s="102">
        <v>15.936</v>
      </c>
      <c r="E89" s="102">
        <v>2.9704000000000002</v>
      </c>
      <c r="F89" s="107">
        <f t="shared" si="0"/>
        <v>18.906400000000001</v>
      </c>
    </row>
    <row r="90" spans="1:6" ht="15.75" hidden="1" x14ac:dyDescent="0.2">
      <c r="A90" s="46"/>
      <c r="B90" s="47"/>
      <c r="C90" s="49" t="s">
        <v>210</v>
      </c>
      <c r="D90" s="101">
        <v>16.1632</v>
      </c>
      <c r="E90" s="101">
        <v>3.0127999999999999</v>
      </c>
      <c r="F90" s="101">
        <f t="shared" si="0"/>
        <v>19.175999999999998</v>
      </c>
    </row>
    <row r="91" spans="1:6" ht="15.75" hidden="1" x14ac:dyDescent="0.2">
      <c r="A91" s="46"/>
      <c r="B91" s="47"/>
      <c r="C91" s="50" t="s">
        <v>211</v>
      </c>
      <c r="D91" s="102">
        <v>16.390999999999998</v>
      </c>
      <c r="E91" s="102">
        <v>3.0552000000000001</v>
      </c>
      <c r="F91" s="107">
        <f t="shared" si="0"/>
        <v>19.446199999999997</v>
      </c>
    </row>
    <row r="92" spans="1:6" ht="15.75" hidden="1" x14ac:dyDescent="0.2">
      <c r="A92" s="46"/>
      <c r="B92" s="47"/>
      <c r="C92" s="49" t="s">
        <v>212</v>
      </c>
      <c r="D92" s="101">
        <v>16.615500000000001</v>
      </c>
      <c r="E92" s="101">
        <v>3.0971000000000002</v>
      </c>
      <c r="F92" s="101">
        <f t="shared" si="0"/>
        <v>19.712600000000002</v>
      </c>
    </row>
    <row r="93" spans="1:6" ht="15.75" hidden="1" x14ac:dyDescent="0.2">
      <c r="A93" s="46"/>
      <c r="B93" s="47"/>
      <c r="C93" s="50" t="s">
        <v>213</v>
      </c>
      <c r="D93" s="102">
        <v>16.8444</v>
      </c>
      <c r="E93" s="102">
        <v>3.1396999999999999</v>
      </c>
      <c r="F93" s="107">
        <f t="shared" si="0"/>
        <v>19.984100000000002</v>
      </c>
    </row>
    <row r="94" spans="1:6" ht="15.75" hidden="1" x14ac:dyDescent="0.2">
      <c r="A94" s="46"/>
      <c r="B94" s="47"/>
      <c r="C94" s="49" t="s">
        <v>214</v>
      </c>
      <c r="D94" s="103">
        <v>17.076000000000001</v>
      </c>
      <c r="E94" s="103">
        <v>3.1829000000000001</v>
      </c>
      <c r="F94" s="101">
        <f t="shared" si="0"/>
        <v>20.258900000000001</v>
      </c>
    </row>
    <row r="95" spans="1:6" ht="15.75" hidden="1" x14ac:dyDescent="0.2">
      <c r="A95" s="46"/>
      <c r="B95" s="47"/>
      <c r="C95" s="50" t="s">
        <v>215</v>
      </c>
      <c r="D95" s="102">
        <v>16.390999999999998</v>
      </c>
      <c r="E95" s="102">
        <v>3.0552000000000001</v>
      </c>
      <c r="F95" s="107">
        <f t="shared" si="0"/>
        <v>19.446199999999997</v>
      </c>
    </row>
    <row r="96" spans="1:6" ht="15.75" hidden="1" x14ac:dyDescent="0.2">
      <c r="A96" s="46"/>
      <c r="B96" s="47"/>
      <c r="C96" s="49" t="s">
        <v>216</v>
      </c>
      <c r="D96" s="101">
        <v>16.615500000000001</v>
      </c>
      <c r="E96" s="101">
        <v>3.0971000000000002</v>
      </c>
      <c r="F96" s="101">
        <f t="shared" si="0"/>
        <v>19.712600000000002</v>
      </c>
    </row>
    <row r="97" spans="1:6" ht="15.75" hidden="1" x14ac:dyDescent="0.2">
      <c r="A97" s="46"/>
      <c r="B97" s="47"/>
      <c r="C97" s="50" t="s">
        <v>217</v>
      </c>
      <c r="D97" s="102">
        <v>16.8444</v>
      </c>
      <c r="E97" s="102">
        <v>3.1396999999999999</v>
      </c>
      <c r="F97" s="102">
        <f t="shared" si="0"/>
        <v>19.984100000000002</v>
      </c>
    </row>
    <row r="98" spans="1:6" ht="15.75" hidden="1" x14ac:dyDescent="0.2">
      <c r="A98" s="46"/>
      <c r="B98" s="47"/>
      <c r="C98" s="49" t="s">
        <v>218</v>
      </c>
      <c r="D98" s="103">
        <v>17.076000000000001</v>
      </c>
      <c r="E98" s="103">
        <v>3.1829000000000001</v>
      </c>
      <c r="F98" s="103">
        <f t="shared" si="0"/>
        <v>20.258900000000001</v>
      </c>
    </row>
    <row r="99" spans="1:6" ht="15" hidden="1" customHeight="1" x14ac:dyDescent="0.2">
      <c r="A99" s="46"/>
      <c r="B99" s="47"/>
      <c r="C99" s="50" t="s">
        <v>219</v>
      </c>
      <c r="D99" s="102">
        <v>17.3093</v>
      </c>
      <c r="E99" s="102">
        <v>3.2263999999999999</v>
      </c>
      <c r="F99" s="102">
        <f t="shared" si="0"/>
        <v>20.535699999999999</v>
      </c>
    </row>
    <row r="100" spans="1:6" ht="15" hidden="1" customHeight="1" x14ac:dyDescent="0.2">
      <c r="A100" s="46"/>
      <c r="B100" s="47"/>
      <c r="C100" s="49" t="s">
        <v>220</v>
      </c>
      <c r="D100" s="101">
        <v>17.546900000000001</v>
      </c>
      <c r="E100" s="101">
        <v>3.2707000000000002</v>
      </c>
      <c r="F100" s="101">
        <f t="shared" si="0"/>
        <v>20.817600000000002</v>
      </c>
    </row>
    <row r="101" spans="1:6" ht="15" hidden="1" customHeight="1" x14ac:dyDescent="0.2">
      <c r="A101" s="46"/>
      <c r="B101" s="47"/>
      <c r="C101" s="50" t="s">
        <v>221</v>
      </c>
      <c r="D101" s="102">
        <v>17.788399999999999</v>
      </c>
      <c r="E101" s="102">
        <v>3.3157000000000001</v>
      </c>
      <c r="F101" s="102">
        <f t="shared" si="0"/>
        <v>21.104099999999999</v>
      </c>
    </row>
    <row r="102" spans="1:6" ht="15" hidden="1" customHeight="1" x14ac:dyDescent="0.2">
      <c r="A102" s="51"/>
      <c r="B102" s="51"/>
      <c r="C102" s="49" t="s">
        <v>222</v>
      </c>
      <c r="D102" s="101">
        <v>18.041899999999998</v>
      </c>
      <c r="E102" s="101">
        <v>3.363</v>
      </c>
      <c r="F102" s="101">
        <f t="shared" si="0"/>
        <v>21.404899999999998</v>
      </c>
    </row>
    <row r="103" spans="1:6" ht="15" hidden="1" customHeight="1" x14ac:dyDescent="0.2">
      <c r="A103" s="51"/>
      <c r="B103" s="51"/>
      <c r="C103" s="50" t="s">
        <v>223</v>
      </c>
      <c r="D103" s="102">
        <v>18.126200000000001</v>
      </c>
      <c r="E103" s="102">
        <v>3.3786999999999998</v>
      </c>
      <c r="F103" s="102">
        <f t="shared" si="0"/>
        <v>21.504899999999999</v>
      </c>
    </row>
    <row r="104" spans="1:6" ht="15" hidden="1" customHeight="1" x14ac:dyDescent="0.2">
      <c r="A104" s="51"/>
      <c r="B104" s="51"/>
      <c r="C104" s="49" t="s">
        <v>224</v>
      </c>
      <c r="D104" s="101">
        <v>18.3748</v>
      </c>
      <c r="E104" s="101">
        <v>3.4249999999999998</v>
      </c>
      <c r="F104" s="101">
        <f t="shared" si="0"/>
        <v>21.799800000000001</v>
      </c>
    </row>
    <row r="105" spans="1:6" ht="15" hidden="1" customHeight="1" x14ac:dyDescent="0.2">
      <c r="A105" s="51"/>
      <c r="B105" s="51"/>
      <c r="C105" s="50" t="s">
        <v>225</v>
      </c>
      <c r="D105" s="102">
        <v>18.6267</v>
      </c>
      <c r="E105" s="102">
        <v>3.472</v>
      </c>
      <c r="F105" s="102">
        <f t="shared" si="0"/>
        <v>22.098700000000001</v>
      </c>
    </row>
    <row r="106" spans="1:6" ht="15" hidden="1" customHeight="1" x14ac:dyDescent="0.2">
      <c r="A106" s="51"/>
      <c r="B106" s="51"/>
      <c r="C106" s="49" t="s">
        <v>226</v>
      </c>
      <c r="D106" s="101">
        <v>18.882899999999999</v>
      </c>
      <c r="E106" s="101">
        <v>3.5196999999999998</v>
      </c>
      <c r="F106" s="101">
        <f t="shared" si="0"/>
        <v>22.4026</v>
      </c>
    </row>
    <row r="107" spans="1:6" ht="15" hidden="1" customHeight="1" x14ac:dyDescent="0.2">
      <c r="A107" s="51"/>
      <c r="B107" s="51"/>
      <c r="C107" s="50" t="s">
        <v>227</v>
      </c>
      <c r="D107" s="102">
        <v>19.1419</v>
      </c>
      <c r="E107" s="102">
        <v>3.5680000000000001</v>
      </c>
      <c r="F107" s="102">
        <f t="shared" si="0"/>
        <v>22.709900000000001</v>
      </c>
    </row>
    <row r="108" spans="1:6" ht="15" hidden="1" customHeight="1" x14ac:dyDescent="0.2">
      <c r="A108" s="51"/>
      <c r="B108" s="51"/>
      <c r="C108" s="49" t="s">
        <v>228</v>
      </c>
      <c r="D108" s="101">
        <v>19.405899999999999</v>
      </c>
      <c r="E108" s="101">
        <v>3.6172</v>
      </c>
      <c r="F108" s="101">
        <f t="shared" si="0"/>
        <v>23.023099999999999</v>
      </c>
    </row>
    <row r="109" spans="1:6" ht="15" hidden="1" customHeight="1" x14ac:dyDescent="0.2">
      <c r="A109" s="51"/>
      <c r="B109" s="51"/>
      <c r="C109" s="49" t="s">
        <v>29</v>
      </c>
      <c r="D109" s="101">
        <v>18.3748</v>
      </c>
      <c r="E109" s="101">
        <v>3.4249999999999998</v>
      </c>
      <c r="F109" s="101">
        <f t="shared" si="0"/>
        <v>21.799800000000001</v>
      </c>
    </row>
    <row r="110" spans="1:6" ht="15" hidden="1" customHeight="1" x14ac:dyDescent="0.2">
      <c r="A110" s="51"/>
      <c r="B110" s="51"/>
      <c r="C110" s="50" t="s">
        <v>30</v>
      </c>
      <c r="D110" s="102">
        <v>18.6267</v>
      </c>
      <c r="E110" s="102">
        <v>3.472</v>
      </c>
      <c r="F110" s="102">
        <f t="shared" si="0"/>
        <v>22.098700000000001</v>
      </c>
    </row>
    <row r="111" spans="1:6" ht="15" hidden="1" customHeight="1" x14ac:dyDescent="0.2">
      <c r="A111" s="51"/>
      <c r="B111" s="51"/>
      <c r="C111" s="49" t="s">
        <v>31</v>
      </c>
      <c r="D111" s="101">
        <v>18.882899999999999</v>
      </c>
      <c r="E111" s="101">
        <v>3.5196999999999998</v>
      </c>
      <c r="F111" s="101">
        <f t="shared" si="0"/>
        <v>22.4026</v>
      </c>
    </row>
    <row r="112" spans="1:6" ht="15" hidden="1" customHeight="1" x14ac:dyDescent="0.2">
      <c r="A112" s="51"/>
      <c r="B112" s="51"/>
      <c r="C112" s="50" t="s">
        <v>32</v>
      </c>
      <c r="D112" s="102">
        <v>19.1419</v>
      </c>
      <c r="E112" s="102">
        <v>3.5680000000000001</v>
      </c>
      <c r="F112" s="102">
        <f t="shared" si="0"/>
        <v>22.709900000000001</v>
      </c>
    </row>
    <row r="113" spans="1:6" ht="15" hidden="1" customHeight="1" x14ac:dyDescent="0.2">
      <c r="A113" s="51"/>
      <c r="B113" s="51"/>
      <c r="C113" s="49" t="s">
        <v>33</v>
      </c>
      <c r="D113" s="101">
        <v>19.405899999999999</v>
      </c>
      <c r="E113" s="101">
        <v>3.6172</v>
      </c>
      <c r="F113" s="101">
        <f t="shared" si="0"/>
        <v>23.023099999999999</v>
      </c>
    </row>
    <row r="114" spans="1:6" ht="15" hidden="1" customHeight="1" x14ac:dyDescent="0.2">
      <c r="A114" s="51"/>
      <c r="B114" s="51"/>
      <c r="C114" s="50" t="s">
        <v>34</v>
      </c>
      <c r="D114" s="102">
        <v>19.672000000000001</v>
      </c>
      <c r="E114" s="102">
        <v>3.6667999999999998</v>
      </c>
      <c r="F114" s="102">
        <f t="shared" si="0"/>
        <v>23.338799999999999</v>
      </c>
    </row>
    <row r="115" spans="1:6" ht="15" hidden="1" customHeight="1" x14ac:dyDescent="0.2">
      <c r="A115" s="51"/>
      <c r="B115" s="51"/>
      <c r="C115" s="49" t="s">
        <v>35</v>
      </c>
      <c r="D115" s="101">
        <v>19.942499999999999</v>
      </c>
      <c r="E115" s="101">
        <v>3.7172000000000001</v>
      </c>
      <c r="F115" s="101">
        <f t="shared" si="0"/>
        <v>23.659700000000001</v>
      </c>
    </row>
    <row r="116" spans="1:6" ht="15" hidden="1" customHeight="1" x14ac:dyDescent="0.2">
      <c r="A116" s="51"/>
      <c r="B116" s="51"/>
      <c r="C116" s="50" t="s">
        <v>36</v>
      </c>
      <c r="D116" s="102">
        <v>20.226099999999999</v>
      </c>
      <c r="E116" s="102">
        <v>3.7700999999999998</v>
      </c>
      <c r="F116" s="102">
        <f t="shared" si="0"/>
        <v>23.996199999999998</v>
      </c>
    </row>
    <row r="117" spans="1:6" ht="15" hidden="1" customHeight="1" x14ac:dyDescent="0.2">
      <c r="A117" s="51"/>
      <c r="B117" s="51"/>
      <c r="C117" s="49" t="s">
        <v>37</v>
      </c>
      <c r="D117" s="101">
        <v>20.5136</v>
      </c>
      <c r="E117" s="101">
        <v>3.8237000000000001</v>
      </c>
      <c r="F117" s="101">
        <f t="shared" si="0"/>
        <v>24.337299999999999</v>
      </c>
    </row>
    <row r="118" spans="1:6" ht="15" hidden="1" customHeight="1" x14ac:dyDescent="0.2">
      <c r="A118" s="51"/>
      <c r="B118" s="51"/>
      <c r="C118" s="50" t="s">
        <v>38</v>
      </c>
      <c r="D118" s="102">
        <v>20.8065</v>
      </c>
      <c r="E118" s="102">
        <v>3.8782999999999999</v>
      </c>
      <c r="F118" s="102">
        <f t="shared" si="0"/>
        <v>24.684799999999999</v>
      </c>
    </row>
    <row r="119" spans="1:6" ht="15" hidden="1" customHeight="1" x14ac:dyDescent="0.2">
      <c r="A119" s="51"/>
      <c r="B119" s="51"/>
      <c r="C119" s="49" t="s">
        <v>39</v>
      </c>
      <c r="D119" s="101">
        <v>21.103300000000001</v>
      </c>
      <c r="E119" s="101">
        <v>3.9336000000000002</v>
      </c>
      <c r="F119" s="101">
        <f t="shared" si="0"/>
        <v>25.036900000000003</v>
      </c>
    </row>
    <row r="120" spans="1:6" ht="15" hidden="1" customHeight="1" x14ac:dyDescent="0.2">
      <c r="A120" s="51"/>
      <c r="B120" s="51"/>
      <c r="C120" s="50" t="s">
        <v>40</v>
      </c>
      <c r="D120" s="102">
        <v>21.406099999999999</v>
      </c>
      <c r="E120" s="102">
        <v>3.99</v>
      </c>
      <c r="F120" s="102">
        <f t="shared" si="0"/>
        <v>25.396099999999997</v>
      </c>
    </row>
    <row r="121" spans="1:6" ht="15" hidden="1" customHeight="1" x14ac:dyDescent="0.2">
      <c r="A121" s="51"/>
      <c r="B121" s="51"/>
      <c r="C121" s="49" t="s">
        <v>41</v>
      </c>
      <c r="D121" s="101">
        <v>21.712199999999999</v>
      </c>
      <c r="E121" s="101">
        <v>4.0471000000000004</v>
      </c>
      <c r="F121" s="101">
        <f t="shared" si="0"/>
        <v>25.7593</v>
      </c>
    </row>
    <row r="122" spans="1:6" ht="15" hidden="1" customHeight="1" x14ac:dyDescent="0.2">
      <c r="A122" s="51"/>
      <c r="B122" s="51"/>
      <c r="C122" s="50" t="s">
        <v>42</v>
      </c>
      <c r="D122" s="102">
        <v>22.0275</v>
      </c>
      <c r="E122" s="102">
        <v>4.1059000000000001</v>
      </c>
      <c r="F122" s="102">
        <f t="shared" si="0"/>
        <v>26.133400000000002</v>
      </c>
    </row>
    <row r="123" spans="1:6" ht="15" hidden="1" customHeight="1" x14ac:dyDescent="0.2">
      <c r="A123" s="51"/>
      <c r="B123" s="51"/>
      <c r="C123" s="49" t="s">
        <v>43</v>
      </c>
      <c r="D123" s="101">
        <v>22.3413</v>
      </c>
      <c r="E123" s="101">
        <v>4.1643999999999997</v>
      </c>
      <c r="F123" s="101">
        <f t="shared" si="0"/>
        <v>26.505700000000001</v>
      </c>
    </row>
    <row r="124" spans="1:6" ht="15" hidden="1" customHeight="1" x14ac:dyDescent="0.2">
      <c r="A124" s="51"/>
      <c r="B124" s="51"/>
      <c r="C124" s="50" t="s">
        <v>44</v>
      </c>
      <c r="D124" s="102">
        <v>22.6709</v>
      </c>
      <c r="E124" s="102">
        <v>4.2257999999999996</v>
      </c>
      <c r="F124" s="102">
        <f t="shared" si="0"/>
        <v>26.896699999999999</v>
      </c>
    </row>
    <row r="125" spans="1:6" ht="15" hidden="1" customHeight="1" x14ac:dyDescent="0.2">
      <c r="A125" s="51"/>
      <c r="B125" s="51"/>
      <c r="C125" s="50" t="s">
        <v>45</v>
      </c>
      <c r="D125" s="102">
        <v>22.0275</v>
      </c>
      <c r="E125" s="102">
        <v>4.1059000000000001</v>
      </c>
      <c r="F125" s="102">
        <f t="shared" si="0"/>
        <v>26.133400000000002</v>
      </c>
    </row>
    <row r="126" spans="1:6" ht="15" hidden="1" customHeight="1" x14ac:dyDescent="0.2">
      <c r="A126" s="51"/>
      <c r="B126" s="51"/>
      <c r="C126" s="49" t="s">
        <v>46</v>
      </c>
      <c r="D126" s="101">
        <v>22.3413</v>
      </c>
      <c r="E126" s="101">
        <v>4.1643999999999997</v>
      </c>
      <c r="F126" s="101">
        <f t="shared" si="0"/>
        <v>26.505700000000001</v>
      </c>
    </row>
    <row r="127" spans="1:6" ht="15" hidden="1" customHeight="1" x14ac:dyDescent="0.2">
      <c r="A127" s="51"/>
      <c r="B127" s="51"/>
      <c r="C127" s="50" t="s">
        <v>47</v>
      </c>
      <c r="D127" s="102">
        <v>22.6709</v>
      </c>
      <c r="E127" s="102">
        <v>4.2257999999999996</v>
      </c>
      <c r="F127" s="102">
        <f t="shared" si="0"/>
        <v>26.896699999999999</v>
      </c>
    </row>
    <row r="128" spans="1:6" ht="15" hidden="1" customHeight="1" x14ac:dyDescent="0.2">
      <c r="A128" s="51"/>
      <c r="B128" s="51"/>
      <c r="C128" s="49" t="s">
        <v>48</v>
      </c>
      <c r="D128" s="101">
        <v>23.005500000000001</v>
      </c>
      <c r="E128" s="101">
        <v>4.2881999999999998</v>
      </c>
      <c r="F128" s="101">
        <f t="shared" ref="F128:F191" si="1">E128+D128</f>
        <v>27.293700000000001</v>
      </c>
    </row>
    <row r="129" spans="1:6" ht="15" hidden="1" customHeight="1" x14ac:dyDescent="0.2">
      <c r="A129" s="51"/>
      <c r="B129" s="51"/>
      <c r="C129" s="50" t="s">
        <v>49</v>
      </c>
      <c r="D129" s="102">
        <v>23.333500000000001</v>
      </c>
      <c r="E129" s="102">
        <v>4.3493000000000004</v>
      </c>
      <c r="F129" s="102">
        <f t="shared" si="1"/>
        <v>27.6828</v>
      </c>
    </row>
    <row r="130" spans="1:6" ht="15" hidden="1" customHeight="1" x14ac:dyDescent="0.2">
      <c r="A130" s="51"/>
      <c r="B130" s="51"/>
      <c r="C130" s="49" t="s">
        <v>50</v>
      </c>
      <c r="D130" s="101">
        <v>23.665299999999998</v>
      </c>
      <c r="E130" s="101">
        <v>4.4112</v>
      </c>
      <c r="F130" s="101">
        <f t="shared" si="1"/>
        <v>28.076499999999999</v>
      </c>
    </row>
    <row r="131" spans="1:6" ht="15" hidden="1" customHeight="1" x14ac:dyDescent="0.2">
      <c r="A131" s="51"/>
      <c r="B131" s="51"/>
      <c r="C131" s="50" t="s">
        <v>51</v>
      </c>
      <c r="D131" s="102">
        <v>24.001999999999999</v>
      </c>
      <c r="E131" s="102">
        <v>4.4739000000000004</v>
      </c>
      <c r="F131" s="102">
        <f t="shared" si="1"/>
        <v>28.475899999999999</v>
      </c>
    </row>
    <row r="132" spans="1:6" ht="15" hidden="1" customHeight="1" x14ac:dyDescent="0.2">
      <c r="A132" s="51"/>
      <c r="B132" s="51"/>
      <c r="C132" s="49" t="s">
        <v>52</v>
      </c>
      <c r="D132" s="101">
        <v>24.344799999999999</v>
      </c>
      <c r="E132" s="101">
        <v>4.5377999999999998</v>
      </c>
      <c r="F132" s="101">
        <f t="shared" si="1"/>
        <v>28.8826</v>
      </c>
    </row>
    <row r="133" spans="1:6" ht="15" hidden="1" customHeight="1" x14ac:dyDescent="0.2">
      <c r="A133" s="51"/>
      <c r="B133" s="51"/>
      <c r="C133" s="50" t="s">
        <v>53</v>
      </c>
      <c r="D133" s="102">
        <v>24.691400000000002</v>
      </c>
      <c r="E133" s="102">
        <v>4.6024000000000003</v>
      </c>
      <c r="F133" s="102">
        <f t="shared" si="1"/>
        <v>29.293800000000001</v>
      </c>
    </row>
    <row r="134" spans="1:6" ht="15" hidden="1" customHeight="1" x14ac:dyDescent="0.2">
      <c r="A134" s="51"/>
      <c r="B134" s="51"/>
      <c r="C134" s="49" t="s">
        <v>54</v>
      </c>
      <c r="D134" s="101">
        <v>25.042899999999999</v>
      </c>
      <c r="E134" s="101">
        <v>4.6679000000000004</v>
      </c>
      <c r="F134" s="101">
        <f t="shared" si="1"/>
        <v>29.710799999999999</v>
      </c>
    </row>
    <row r="135" spans="1:6" ht="15" hidden="1" customHeight="1" x14ac:dyDescent="0.2">
      <c r="A135" s="51"/>
      <c r="B135" s="51"/>
      <c r="C135" s="50" t="s">
        <v>55</v>
      </c>
      <c r="D135" s="102">
        <v>25.4038</v>
      </c>
      <c r="E135" s="102">
        <v>4.7351999999999999</v>
      </c>
      <c r="F135" s="102">
        <f t="shared" si="1"/>
        <v>30.138999999999999</v>
      </c>
    </row>
    <row r="136" spans="1:6" ht="15" hidden="1" customHeight="1" x14ac:dyDescent="0.2">
      <c r="A136" s="51"/>
      <c r="B136" s="51"/>
      <c r="C136" s="49" t="s">
        <v>56</v>
      </c>
      <c r="D136" s="101">
        <v>25.774999999999999</v>
      </c>
      <c r="E136" s="101">
        <v>4.8044000000000002</v>
      </c>
      <c r="F136" s="101">
        <f t="shared" si="1"/>
        <v>30.5794</v>
      </c>
    </row>
    <row r="137" spans="1:6" ht="15" hidden="1" customHeight="1" x14ac:dyDescent="0.2">
      <c r="A137" s="51"/>
      <c r="B137" s="51"/>
      <c r="C137" s="50" t="s">
        <v>57</v>
      </c>
      <c r="D137" s="102">
        <v>26.150600000000001</v>
      </c>
      <c r="E137" s="102">
        <v>4.8743999999999996</v>
      </c>
      <c r="F137" s="102">
        <f t="shared" si="1"/>
        <v>31.024999999999999</v>
      </c>
    </row>
    <row r="138" spans="1:6" ht="15" hidden="1" customHeight="1" x14ac:dyDescent="0.2">
      <c r="A138" s="51"/>
      <c r="B138" s="51"/>
      <c r="C138" s="49" t="s">
        <v>58</v>
      </c>
      <c r="D138" s="101">
        <v>26.532299999999999</v>
      </c>
      <c r="E138" s="101">
        <v>4.9455999999999998</v>
      </c>
      <c r="F138" s="101">
        <f t="shared" si="1"/>
        <v>31.477899999999998</v>
      </c>
    </row>
    <row r="139" spans="1:6" ht="15" hidden="1" customHeight="1" x14ac:dyDescent="0.2">
      <c r="A139" s="51"/>
      <c r="B139" s="51"/>
      <c r="C139" s="50" t="s">
        <v>59</v>
      </c>
      <c r="D139" s="102">
        <v>26.918299999999999</v>
      </c>
      <c r="E139" s="102">
        <v>5.0175000000000001</v>
      </c>
      <c r="F139" s="102">
        <f t="shared" si="1"/>
        <v>31.9358</v>
      </c>
    </row>
    <row r="140" spans="1:6" ht="15" hidden="1" customHeight="1" x14ac:dyDescent="0.2">
      <c r="A140" s="51"/>
      <c r="B140" s="51"/>
      <c r="C140" s="49" t="s">
        <v>60</v>
      </c>
      <c r="D140" s="101">
        <v>27.311499999999999</v>
      </c>
      <c r="E140" s="101">
        <v>5.0907999999999998</v>
      </c>
      <c r="F140" s="101">
        <f t="shared" si="1"/>
        <v>32.402299999999997</v>
      </c>
    </row>
    <row r="141" spans="1:6" ht="15" hidden="1" customHeight="1" x14ac:dyDescent="0.2">
      <c r="A141" s="51"/>
      <c r="B141" s="51"/>
      <c r="C141" s="50" t="s">
        <v>61</v>
      </c>
      <c r="D141" s="102">
        <v>27.709499999999998</v>
      </c>
      <c r="E141" s="102">
        <v>5.165</v>
      </c>
      <c r="F141" s="102">
        <f t="shared" si="1"/>
        <v>32.874499999999998</v>
      </c>
    </row>
    <row r="142" spans="1:6" ht="15" hidden="1" customHeight="1" x14ac:dyDescent="0.2">
      <c r="A142" s="51"/>
      <c r="B142" s="51"/>
      <c r="C142" s="49" t="s">
        <v>62</v>
      </c>
      <c r="D142" s="101">
        <v>28.1142</v>
      </c>
      <c r="E142" s="101">
        <v>5.2404000000000002</v>
      </c>
      <c r="F142" s="101">
        <f t="shared" si="1"/>
        <v>33.354599999999998</v>
      </c>
    </row>
    <row r="143" spans="1:6" ht="15" hidden="1" customHeight="1" x14ac:dyDescent="0.2">
      <c r="A143" s="51"/>
      <c r="B143" s="51"/>
      <c r="C143" s="50" t="s">
        <v>63</v>
      </c>
      <c r="D143" s="102">
        <v>28.524799999999999</v>
      </c>
      <c r="E143" s="102">
        <v>5.3170000000000002</v>
      </c>
      <c r="F143" s="102">
        <f t="shared" si="1"/>
        <v>33.841799999999999</v>
      </c>
    </row>
    <row r="144" spans="1:6" ht="15" hidden="1" customHeight="1" x14ac:dyDescent="0.2">
      <c r="A144" s="51"/>
      <c r="B144" s="51"/>
      <c r="C144" s="50" t="s">
        <v>64</v>
      </c>
      <c r="D144" s="102">
        <v>27.709499999999998</v>
      </c>
      <c r="E144" s="102">
        <v>5.165</v>
      </c>
      <c r="F144" s="102">
        <f t="shared" si="1"/>
        <v>32.874499999999998</v>
      </c>
    </row>
    <row r="145" spans="1:6" ht="15" hidden="1" customHeight="1" x14ac:dyDescent="0.2">
      <c r="A145" s="51"/>
      <c r="B145" s="51"/>
      <c r="C145" s="49" t="s">
        <v>65</v>
      </c>
      <c r="D145" s="101">
        <v>28.1142</v>
      </c>
      <c r="E145" s="101">
        <v>5.2404000000000002</v>
      </c>
      <c r="F145" s="101">
        <f t="shared" si="1"/>
        <v>33.354599999999998</v>
      </c>
    </row>
    <row r="146" spans="1:6" ht="15" hidden="1" customHeight="1" x14ac:dyDescent="0.2">
      <c r="A146" s="51"/>
      <c r="B146" s="51"/>
      <c r="C146" s="50" t="s">
        <v>66</v>
      </c>
      <c r="D146" s="102">
        <v>28.524799999999999</v>
      </c>
      <c r="E146" s="102">
        <v>5.3170000000000002</v>
      </c>
      <c r="F146" s="102">
        <f t="shared" si="1"/>
        <v>33.841799999999999</v>
      </c>
    </row>
    <row r="147" spans="1:6" ht="15" hidden="1" customHeight="1" x14ac:dyDescent="0.2">
      <c r="A147" s="51"/>
      <c r="B147" s="51"/>
      <c r="C147" s="49" t="s">
        <v>67</v>
      </c>
      <c r="D147" s="101">
        <v>28.941500000000001</v>
      </c>
      <c r="E147" s="101">
        <v>5.3945999999999996</v>
      </c>
      <c r="F147" s="101">
        <f t="shared" si="1"/>
        <v>34.336100000000002</v>
      </c>
    </row>
    <row r="148" spans="1:6" ht="15" hidden="1" customHeight="1" x14ac:dyDescent="0.2">
      <c r="A148" s="51"/>
      <c r="B148" s="51"/>
      <c r="C148" s="50" t="s">
        <v>68</v>
      </c>
      <c r="D148" s="102">
        <v>29.3642</v>
      </c>
      <c r="E148" s="102">
        <v>5.4733999999999998</v>
      </c>
      <c r="F148" s="102">
        <f t="shared" si="1"/>
        <v>34.837600000000002</v>
      </c>
    </row>
    <row r="149" spans="1:6" ht="15" hidden="1" customHeight="1" x14ac:dyDescent="0.2">
      <c r="A149" s="51"/>
      <c r="B149" s="51"/>
      <c r="C149" s="49" t="s">
        <v>69</v>
      </c>
      <c r="D149" s="101">
        <v>29.792999999999999</v>
      </c>
      <c r="E149" s="101">
        <v>5.5533999999999999</v>
      </c>
      <c r="F149" s="101">
        <f t="shared" si="1"/>
        <v>35.346400000000003</v>
      </c>
    </row>
    <row r="150" spans="1:6" ht="15" hidden="1" customHeight="1" x14ac:dyDescent="0.2">
      <c r="A150" s="51"/>
      <c r="B150" s="51"/>
      <c r="C150" s="50" t="s">
        <v>70</v>
      </c>
      <c r="D150" s="102">
        <v>30.228300000000001</v>
      </c>
      <c r="E150" s="102">
        <v>5.6345000000000001</v>
      </c>
      <c r="F150" s="102">
        <f t="shared" si="1"/>
        <v>35.8628</v>
      </c>
    </row>
    <row r="151" spans="1:6" ht="15" hidden="1" customHeight="1" x14ac:dyDescent="0.2">
      <c r="A151" s="51"/>
      <c r="B151" s="51"/>
      <c r="C151" s="49" t="s">
        <v>71</v>
      </c>
      <c r="D151" s="101">
        <v>30.669599999999999</v>
      </c>
      <c r="E151" s="101">
        <v>5.7168000000000001</v>
      </c>
      <c r="F151" s="101">
        <f t="shared" si="1"/>
        <v>36.386400000000002</v>
      </c>
    </row>
    <row r="152" spans="1:6" ht="15" hidden="1" customHeight="1" x14ac:dyDescent="0.2">
      <c r="A152" s="51"/>
      <c r="B152" s="51"/>
      <c r="C152" s="50" t="s">
        <v>72</v>
      </c>
      <c r="D152" s="102">
        <v>31.118099999999998</v>
      </c>
      <c r="E152" s="102">
        <v>5.8003999999999998</v>
      </c>
      <c r="F152" s="102">
        <f t="shared" si="1"/>
        <v>36.918499999999995</v>
      </c>
    </row>
    <row r="153" spans="1:6" ht="15" hidden="1" customHeight="1" x14ac:dyDescent="0.2">
      <c r="A153" s="51"/>
      <c r="B153" s="51"/>
      <c r="C153" s="49" t="s">
        <v>73</v>
      </c>
      <c r="D153" s="101">
        <v>31.5731</v>
      </c>
      <c r="E153" s="101">
        <v>5.8852000000000002</v>
      </c>
      <c r="F153" s="101">
        <f t="shared" si="1"/>
        <v>37.458300000000001</v>
      </c>
    </row>
    <row r="154" spans="1:6" ht="15" hidden="1" customHeight="1" x14ac:dyDescent="0.2">
      <c r="A154" s="51"/>
      <c r="B154" s="51"/>
      <c r="C154" s="50" t="s">
        <v>74</v>
      </c>
      <c r="D154" s="102">
        <v>32.034700000000001</v>
      </c>
      <c r="E154" s="102">
        <v>5.9711999999999996</v>
      </c>
      <c r="F154" s="102">
        <f t="shared" si="1"/>
        <v>38.005899999999997</v>
      </c>
    </row>
    <row r="155" spans="1:6" ht="15" hidden="1" customHeight="1" x14ac:dyDescent="0.2">
      <c r="A155" s="51"/>
      <c r="B155" s="51"/>
      <c r="C155" s="49" t="s">
        <v>75</v>
      </c>
      <c r="D155" s="101">
        <v>32.197299999999998</v>
      </c>
      <c r="E155" s="101">
        <v>6.0015000000000001</v>
      </c>
      <c r="F155" s="101">
        <f t="shared" si="1"/>
        <v>38.198799999999999</v>
      </c>
    </row>
    <row r="156" spans="1:6" ht="15" hidden="1" customHeight="1" x14ac:dyDescent="0.2">
      <c r="A156" s="51"/>
      <c r="B156" s="51"/>
      <c r="C156" s="50" t="s">
        <v>76</v>
      </c>
      <c r="D156" s="104">
        <v>32.672600000000003</v>
      </c>
      <c r="E156" s="104">
        <v>6.0900999999999996</v>
      </c>
      <c r="F156" s="104">
        <f t="shared" si="1"/>
        <v>38.762700000000002</v>
      </c>
    </row>
    <row r="157" spans="1:6" ht="15" hidden="1" customHeight="1" x14ac:dyDescent="0.2">
      <c r="A157" s="51"/>
      <c r="B157" s="51"/>
      <c r="C157" s="49" t="s">
        <v>77</v>
      </c>
      <c r="D157" s="101">
        <v>33.155000000000001</v>
      </c>
      <c r="E157" s="101">
        <v>6.18</v>
      </c>
      <c r="F157" s="101">
        <f t="shared" si="1"/>
        <v>39.335000000000001</v>
      </c>
    </row>
    <row r="158" spans="1:6" ht="15" hidden="1" customHeight="1" x14ac:dyDescent="0.2">
      <c r="A158" s="51"/>
      <c r="B158" s="51"/>
      <c r="C158" s="50" t="s">
        <v>78</v>
      </c>
      <c r="D158" s="102">
        <v>33.645000000000003</v>
      </c>
      <c r="E158" s="102">
        <v>6.2713999999999999</v>
      </c>
      <c r="F158" s="102">
        <f t="shared" si="1"/>
        <v>39.916400000000003</v>
      </c>
    </row>
    <row r="159" spans="1:6" ht="15" hidden="1" customHeight="1" x14ac:dyDescent="0.2">
      <c r="A159" s="51"/>
      <c r="B159" s="51"/>
      <c r="C159" s="49" t="s">
        <v>79</v>
      </c>
      <c r="D159" s="101">
        <v>34.141100000000002</v>
      </c>
      <c r="E159" s="101">
        <v>6.3639000000000001</v>
      </c>
      <c r="F159" s="101">
        <f t="shared" si="1"/>
        <v>40.505000000000003</v>
      </c>
    </row>
    <row r="160" spans="1:6" ht="15" hidden="1" customHeight="1" x14ac:dyDescent="0.2">
      <c r="A160" s="51"/>
      <c r="B160" s="51"/>
      <c r="C160" s="50" t="s">
        <v>80</v>
      </c>
      <c r="D160" s="102">
        <v>34.646000000000001</v>
      </c>
      <c r="E160" s="102">
        <v>6.4580000000000002</v>
      </c>
      <c r="F160" s="102">
        <f t="shared" si="1"/>
        <v>41.103999999999999</v>
      </c>
    </row>
    <row r="161" spans="1:6" ht="15" hidden="1" customHeight="1" x14ac:dyDescent="0.2">
      <c r="A161" s="51"/>
      <c r="B161" s="51"/>
      <c r="C161" s="49" t="s">
        <v>81</v>
      </c>
      <c r="D161" s="101">
        <v>35.157400000000003</v>
      </c>
      <c r="E161" s="101">
        <v>6.5533000000000001</v>
      </c>
      <c r="F161" s="101">
        <f t="shared" si="1"/>
        <v>41.710700000000003</v>
      </c>
    </row>
    <row r="162" spans="1:6" ht="15" hidden="1" customHeight="1" x14ac:dyDescent="0.2">
      <c r="A162" s="51"/>
      <c r="B162" s="51"/>
      <c r="C162" s="50" t="s">
        <v>82</v>
      </c>
      <c r="D162" s="102">
        <v>35.677</v>
      </c>
      <c r="E162" s="102">
        <v>6.6501000000000001</v>
      </c>
      <c r="F162" s="102">
        <f t="shared" si="1"/>
        <v>42.327100000000002</v>
      </c>
    </row>
    <row r="163" spans="1:6" ht="15" hidden="1" customHeight="1" x14ac:dyDescent="0.2">
      <c r="A163" s="51"/>
      <c r="B163" s="51"/>
      <c r="C163" s="50" t="s">
        <v>83</v>
      </c>
      <c r="D163" s="104">
        <v>32.672600000000003</v>
      </c>
      <c r="E163" s="104">
        <v>6.0900999999999996</v>
      </c>
      <c r="F163" s="104">
        <f t="shared" si="1"/>
        <v>38.762700000000002</v>
      </c>
    </row>
    <row r="164" spans="1:6" ht="15" hidden="1" customHeight="1" x14ac:dyDescent="0.2">
      <c r="A164" s="51"/>
      <c r="B164" s="51"/>
      <c r="C164" s="49" t="s">
        <v>84</v>
      </c>
      <c r="D164" s="101">
        <v>33.155000000000001</v>
      </c>
      <c r="E164" s="101">
        <v>6.18</v>
      </c>
      <c r="F164" s="101">
        <f t="shared" si="1"/>
        <v>39.335000000000001</v>
      </c>
    </row>
    <row r="165" spans="1:6" ht="15" hidden="1" customHeight="1" x14ac:dyDescent="0.2">
      <c r="A165" s="51"/>
      <c r="B165" s="51"/>
      <c r="C165" s="50" t="s">
        <v>85</v>
      </c>
      <c r="D165" s="102">
        <v>33.645000000000003</v>
      </c>
      <c r="E165" s="102">
        <v>6.2713999999999999</v>
      </c>
      <c r="F165" s="102">
        <f t="shared" si="1"/>
        <v>39.916400000000003</v>
      </c>
    </row>
    <row r="166" spans="1:6" ht="15" hidden="1" customHeight="1" x14ac:dyDescent="0.2">
      <c r="A166" s="51"/>
      <c r="B166" s="51"/>
      <c r="C166" s="49" t="s">
        <v>86</v>
      </c>
      <c r="D166" s="101">
        <v>34.141100000000002</v>
      </c>
      <c r="E166" s="101">
        <v>6.3639000000000001</v>
      </c>
      <c r="F166" s="101">
        <f t="shared" si="1"/>
        <v>40.505000000000003</v>
      </c>
    </row>
    <row r="167" spans="1:6" ht="15" hidden="1" customHeight="1" x14ac:dyDescent="0.2">
      <c r="A167" s="51"/>
      <c r="B167" s="51"/>
      <c r="C167" s="50" t="s">
        <v>87</v>
      </c>
      <c r="D167" s="102">
        <v>34.646000000000001</v>
      </c>
      <c r="E167" s="102">
        <v>6.4580000000000002</v>
      </c>
      <c r="F167" s="102">
        <f t="shared" si="1"/>
        <v>41.103999999999999</v>
      </c>
    </row>
    <row r="168" spans="1:6" ht="15" hidden="1" customHeight="1" x14ac:dyDescent="0.2">
      <c r="A168" s="51"/>
      <c r="B168" s="51"/>
      <c r="C168" s="49" t="s">
        <v>88</v>
      </c>
      <c r="D168" s="101">
        <v>35.157400000000003</v>
      </c>
      <c r="E168" s="101">
        <v>6.5533000000000001</v>
      </c>
      <c r="F168" s="101">
        <f t="shared" si="1"/>
        <v>41.710700000000003</v>
      </c>
    </row>
    <row r="169" spans="1:6" ht="15" hidden="1" customHeight="1" x14ac:dyDescent="0.2">
      <c r="A169" s="51"/>
      <c r="B169" s="51"/>
      <c r="C169" s="50" t="s">
        <v>89</v>
      </c>
      <c r="D169" s="102">
        <v>35.677</v>
      </c>
      <c r="E169" s="102">
        <v>6.6501000000000001</v>
      </c>
      <c r="F169" s="102">
        <f t="shared" si="1"/>
        <v>42.327100000000002</v>
      </c>
    </row>
    <row r="170" spans="1:6" ht="15" hidden="1" customHeight="1" x14ac:dyDescent="0.2">
      <c r="A170" s="51"/>
      <c r="B170" s="51"/>
      <c r="C170" s="49" t="s">
        <v>90</v>
      </c>
      <c r="D170" s="101">
        <v>36.204300000000003</v>
      </c>
      <c r="E170" s="101">
        <v>6.7484000000000002</v>
      </c>
      <c r="F170" s="101">
        <f t="shared" si="1"/>
        <v>42.952700000000007</v>
      </c>
    </row>
    <row r="171" spans="1:6" ht="15" hidden="1" customHeight="1" x14ac:dyDescent="0.2">
      <c r="A171" s="51"/>
      <c r="B171" s="51"/>
      <c r="C171" s="50" t="s">
        <v>91</v>
      </c>
      <c r="D171" s="102">
        <v>36.738199999999999</v>
      </c>
      <c r="E171" s="102">
        <v>6.8479999999999999</v>
      </c>
      <c r="F171" s="102">
        <f t="shared" si="1"/>
        <v>43.586199999999998</v>
      </c>
    </row>
    <row r="172" spans="1:6" ht="15" hidden="1" customHeight="1" x14ac:dyDescent="0.2">
      <c r="A172" s="51"/>
      <c r="B172" s="51"/>
      <c r="C172" s="49" t="s">
        <v>92</v>
      </c>
      <c r="D172" s="101">
        <v>37.280799999999999</v>
      </c>
      <c r="E172" s="101">
        <v>6.9490999999999996</v>
      </c>
      <c r="F172" s="101">
        <f t="shared" si="1"/>
        <v>44.229900000000001</v>
      </c>
    </row>
    <row r="173" spans="1:6" ht="15" hidden="1" customHeight="1" x14ac:dyDescent="0.2">
      <c r="A173" s="51"/>
      <c r="B173" s="51"/>
      <c r="C173" s="50" t="s">
        <v>93</v>
      </c>
      <c r="D173" s="102">
        <v>37.831600000000002</v>
      </c>
      <c r="E173" s="102">
        <v>7.0518000000000001</v>
      </c>
      <c r="F173" s="102">
        <f t="shared" si="1"/>
        <v>44.883400000000002</v>
      </c>
    </row>
    <row r="174" spans="1:6" ht="15" hidden="1" customHeight="1" x14ac:dyDescent="0.2">
      <c r="A174" s="51"/>
      <c r="B174" s="51"/>
      <c r="C174" s="49" t="s">
        <v>94</v>
      </c>
      <c r="D174" s="101">
        <v>38.390700000000002</v>
      </c>
      <c r="E174" s="101">
        <v>7.1559999999999997</v>
      </c>
      <c r="F174" s="101">
        <f t="shared" si="1"/>
        <v>45.546700000000001</v>
      </c>
    </row>
    <row r="175" spans="1:6" ht="15" hidden="1" customHeight="1" x14ac:dyDescent="0.2">
      <c r="A175" s="51"/>
      <c r="B175" s="51"/>
      <c r="C175" s="50" t="s">
        <v>95</v>
      </c>
      <c r="D175" s="102">
        <v>38.957999999999998</v>
      </c>
      <c r="E175" s="102">
        <v>7.2617000000000003</v>
      </c>
      <c r="F175" s="102">
        <f t="shared" si="1"/>
        <v>46.219699999999996</v>
      </c>
    </row>
    <row r="176" spans="1:6" ht="15" hidden="1" customHeight="1" x14ac:dyDescent="0.2">
      <c r="A176" s="51"/>
      <c r="B176" s="51"/>
      <c r="C176" s="49" t="s">
        <v>96</v>
      </c>
      <c r="D176" s="101">
        <v>39.532899999999998</v>
      </c>
      <c r="E176" s="101">
        <v>7.3689</v>
      </c>
      <c r="F176" s="101">
        <f t="shared" si="1"/>
        <v>46.901799999999994</v>
      </c>
    </row>
    <row r="177" spans="1:6" ht="15.75" hidden="1" x14ac:dyDescent="0.2">
      <c r="A177" s="51"/>
      <c r="B177" s="51"/>
      <c r="C177" s="50" t="s">
        <v>97</v>
      </c>
      <c r="D177" s="102">
        <v>40.117699999999999</v>
      </c>
      <c r="E177" s="102">
        <v>7.4779</v>
      </c>
      <c r="F177" s="102">
        <f t="shared" si="1"/>
        <v>47.595599999999997</v>
      </c>
    </row>
    <row r="178" spans="1:6" ht="15.75" hidden="1" x14ac:dyDescent="0.2">
      <c r="A178" s="51"/>
      <c r="B178" s="51"/>
      <c r="C178" s="49" t="s">
        <v>98</v>
      </c>
      <c r="D178" s="101">
        <v>40.710099999999997</v>
      </c>
      <c r="E178" s="101">
        <v>7.5883000000000003</v>
      </c>
      <c r="F178" s="101">
        <f t="shared" si="1"/>
        <v>48.298400000000001</v>
      </c>
    </row>
    <row r="179" spans="1:6" ht="15.75" hidden="1" x14ac:dyDescent="0.2">
      <c r="A179" s="51"/>
      <c r="B179" s="51"/>
      <c r="C179" s="52" t="s">
        <v>240</v>
      </c>
      <c r="D179" s="102">
        <v>41.3108</v>
      </c>
      <c r="E179" s="102">
        <v>7.7003000000000004</v>
      </c>
      <c r="F179" s="102">
        <f t="shared" si="1"/>
        <v>49.011099999999999</v>
      </c>
    </row>
    <row r="180" spans="1:6" ht="15.75" hidden="1" x14ac:dyDescent="0.2">
      <c r="A180" s="51"/>
      <c r="B180" s="51"/>
      <c r="C180" s="49" t="s">
        <v>241</v>
      </c>
      <c r="D180" s="101">
        <v>41.921900000000001</v>
      </c>
      <c r="E180" s="101">
        <v>7.8141999999999996</v>
      </c>
      <c r="F180" s="101">
        <f t="shared" si="1"/>
        <v>49.7361</v>
      </c>
    </row>
    <row r="181" spans="1:6" ht="15.75" hidden="1" x14ac:dyDescent="0.2">
      <c r="A181" s="51"/>
      <c r="B181" s="51"/>
      <c r="C181" s="49" t="s">
        <v>99</v>
      </c>
      <c r="D181" s="101">
        <v>38.390700000000002</v>
      </c>
      <c r="E181" s="101">
        <v>7.1559999999999997</v>
      </c>
      <c r="F181" s="101">
        <f t="shared" si="1"/>
        <v>45.546700000000001</v>
      </c>
    </row>
    <row r="182" spans="1:6" ht="15.75" hidden="1" x14ac:dyDescent="0.2">
      <c r="A182" s="51"/>
      <c r="B182" s="51"/>
      <c r="C182" s="50" t="s">
        <v>100</v>
      </c>
      <c r="D182" s="102">
        <v>38.957999999999998</v>
      </c>
      <c r="E182" s="102">
        <v>7.2617000000000003</v>
      </c>
      <c r="F182" s="102">
        <f t="shared" si="1"/>
        <v>46.219699999999996</v>
      </c>
    </row>
    <row r="183" spans="1:6" ht="15.75" hidden="1" x14ac:dyDescent="0.2">
      <c r="A183" s="51"/>
      <c r="B183" s="51"/>
      <c r="C183" s="49" t="s">
        <v>101</v>
      </c>
      <c r="D183" s="101">
        <v>39.532899999999998</v>
      </c>
      <c r="E183" s="101">
        <v>7.3689</v>
      </c>
      <c r="F183" s="101">
        <f t="shared" si="1"/>
        <v>46.901799999999994</v>
      </c>
    </row>
    <row r="184" spans="1:6" ht="15.75" hidden="1" x14ac:dyDescent="0.2">
      <c r="A184" s="51"/>
      <c r="B184" s="51"/>
      <c r="C184" s="50" t="s">
        <v>102</v>
      </c>
      <c r="D184" s="102">
        <v>40.117699999999999</v>
      </c>
      <c r="E184" s="102">
        <v>7.4779</v>
      </c>
      <c r="F184" s="102">
        <f t="shared" si="1"/>
        <v>47.595599999999997</v>
      </c>
    </row>
    <row r="185" spans="1:6" ht="15.75" hidden="1" x14ac:dyDescent="0.2">
      <c r="A185" s="51"/>
      <c r="B185" s="51"/>
      <c r="C185" s="49" t="s">
        <v>103</v>
      </c>
      <c r="D185" s="101">
        <v>40.710099999999997</v>
      </c>
      <c r="E185" s="101">
        <v>7.5883000000000003</v>
      </c>
      <c r="F185" s="101">
        <f t="shared" si="1"/>
        <v>48.298400000000001</v>
      </c>
    </row>
    <row r="186" spans="1:6" ht="15.75" hidden="1" x14ac:dyDescent="0.2">
      <c r="A186" s="51"/>
      <c r="B186" s="51"/>
      <c r="C186" s="50" t="s">
        <v>104</v>
      </c>
      <c r="D186" s="102">
        <v>41.3108</v>
      </c>
      <c r="E186" s="102">
        <v>7.7003000000000004</v>
      </c>
      <c r="F186" s="102">
        <f t="shared" si="1"/>
        <v>49.011099999999999</v>
      </c>
    </row>
    <row r="187" spans="1:6" ht="15.75" hidden="1" x14ac:dyDescent="0.2">
      <c r="A187" s="51"/>
      <c r="B187" s="51"/>
      <c r="C187" s="49" t="s">
        <v>105</v>
      </c>
      <c r="D187" s="101">
        <v>41.921900000000001</v>
      </c>
      <c r="E187" s="101">
        <v>7.8141999999999996</v>
      </c>
      <c r="F187" s="101">
        <f t="shared" si="1"/>
        <v>49.7361</v>
      </c>
    </row>
    <row r="188" spans="1:6" ht="15.75" hidden="1" x14ac:dyDescent="0.2">
      <c r="A188" s="51"/>
      <c r="B188" s="51"/>
      <c r="C188" s="50" t="s">
        <v>106</v>
      </c>
      <c r="D188" s="102">
        <v>42.540599999999998</v>
      </c>
      <c r="E188" s="102">
        <v>7.9295</v>
      </c>
      <c r="F188" s="102">
        <f t="shared" si="1"/>
        <v>50.470099999999995</v>
      </c>
    </row>
    <row r="189" spans="1:6" ht="15.75" hidden="1" x14ac:dyDescent="0.2">
      <c r="A189" s="51"/>
      <c r="B189" s="51"/>
      <c r="C189" s="49" t="s">
        <v>107</v>
      </c>
      <c r="D189" s="101">
        <v>43.169699999999999</v>
      </c>
      <c r="E189" s="101">
        <v>8.0467999999999993</v>
      </c>
      <c r="F189" s="101">
        <f t="shared" si="1"/>
        <v>51.216499999999996</v>
      </c>
    </row>
    <row r="190" spans="1:6" ht="15.75" hidden="1" x14ac:dyDescent="0.2">
      <c r="A190" s="51"/>
      <c r="B190" s="51"/>
      <c r="C190" s="50" t="s">
        <v>108</v>
      </c>
      <c r="D190" s="102">
        <v>43.807600000000001</v>
      </c>
      <c r="E190" s="102">
        <v>8.1656999999999993</v>
      </c>
      <c r="F190" s="102">
        <f t="shared" si="1"/>
        <v>51.973300000000002</v>
      </c>
    </row>
    <row r="191" spans="1:6" ht="15.75" hidden="1" x14ac:dyDescent="0.2">
      <c r="A191" s="51"/>
      <c r="B191" s="51"/>
      <c r="C191" s="49" t="s">
        <v>109</v>
      </c>
      <c r="D191" s="101">
        <v>44.455399999999997</v>
      </c>
      <c r="E191" s="101">
        <v>8.2864000000000004</v>
      </c>
      <c r="F191" s="101">
        <f t="shared" si="1"/>
        <v>52.741799999999998</v>
      </c>
    </row>
    <row r="192" spans="1:6" ht="15.75" hidden="1" x14ac:dyDescent="0.2">
      <c r="A192" s="51"/>
      <c r="B192" s="51"/>
      <c r="C192" s="50" t="s">
        <v>110</v>
      </c>
      <c r="D192" s="102">
        <v>45.111899999999999</v>
      </c>
      <c r="E192" s="102">
        <v>8.4087999999999994</v>
      </c>
      <c r="F192" s="102">
        <f t="shared" ref="F192:F255" si="2">E192+D192</f>
        <v>53.520699999999998</v>
      </c>
    </row>
    <row r="193" spans="1:7" ht="15.75" hidden="1" x14ac:dyDescent="0.2">
      <c r="A193" s="51"/>
      <c r="B193" s="51"/>
      <c r="C193" s="49" t="s">
        <v>111</v>
      </c>
      <c r="D193" s="101">
        <v>45.778799999999997</v>
      </c>
      <c r="E193" s="101">
        <v>8.5330999999999992</v>
      </c>
      <c r="F193" s="101">
        <f t="shared" si="2"/>
        <v>54.311899999999994</v>
      </c>
    </row>
    <row r="194" spans="1:7" ht="15.75" hidden="1" x14ac:dyDescent="0.2">
      <c r="A194" s="51"/>
      <c r="B194" s="51"/>
      <c r="C194" s="50" t="s">
        <v>112</v>
      </c>
      <c r="D194" s="102">
        <v>46.455599999999997</v>
      </c>
      <c r="E194" s="102">
        <v>8.6593</v>
      </c>
      <c r="F194" s="102">
        <f t="shared" si="2"/>
        <v>55.114899999999999</v>
      </c>
    </row>
    <row r="195" spans="1:7" ht="15.75" hidden="1" x14ac:dyDescent="0.2">
      <c r="A195" s="51"/>
      <c r="B195" s="51"/>
      <c r="C195" s="49" t="s">
        <v>113</v>
      </c>
      <c r="D195" s="101">
        <v>47.1417</v>
      </c>
      <c r="E195" s="101">
        <v>8.7872000000000003</v>
      </c>
      <c r="F195" s="101">
        <f t="shared" si="2"/>
        <v>55.928899999999999</v>
      </c>
    </row>
    <row r="196" spans="1:7" ht="15.75" hidden="1" x14ac:dyDescent="0.2">
      <c r="A196" s="51"/>
      <c r="B196" s="51"/>
      <c r="C196" s="50" t="s">
        <v>114</v>
      </c>
      <c r="D196" s="102">
        <v>47.838700000000003</v>
      </c>
      <c r="E196" s="102">
        <v>8.9170999999999996</v>
      </c>
      <c r="F196" s="102">
        <f t="shared" si="2"/>
        <v>56.755800000000001</v>
      </c>
    </row>
    <row r="197" spans="1:7" ht="15.75" hidden="1" x14ac:dyDescent="0.2">
      <c r="A197" s="51"/>
      <c r="B197" s="51"/>
      <c r="C197" s="49" t="s">
        <v>115</v>
      </c>
      <c r="D197" s="101">
        <v>48.545099999999998</v>
      </c>
      <c r="E197" s="101">
        <v>9.0488</v>
      </c>
      <c r="F197" s="101">
        <f t="shared" si="2"/>
        <v>57.593899999999998</v>
      </c>
    </row>
    <row r="198" spans="1:7" ht="15.75" hidden="1" x14ac:dyDescent="0.2">
      <c r="A198" s="51"/>
      <c r="B198" s="51"/>
      <c r="C198" s="50" t="s">
        <v>116</v>
      </c>
      <c r="D198" s="102">
        <v>49.262900000000002</v>
      </c>
      <c r="E198" s="102">
        <v>9.1826000000000008</v>
      </c>
      <c r="F198" s="102">
        <f t="shared" si="2"/>
        <v>58.445500000000003</v>
      </c>
    </row>
    <row r="199" spans="1:7" ht="15.75" hidden="1" x14ac:dyDescent="0.2">
      <c r="A199" s="51"/>
      <c r="B199" s="51"/>
      <c r="C199" s="50" t="s">
        <v>117</v>
      </c>
      <c r="D199" s="102">
        <v>43.807600000000001</v>
      </c>
      <c r="E199" s="102">
        <v>8.1656999999999993</v>
      </c>
      <c r="F199" s="102">
        <f t="shared" si="2"/>
        <v>51.973300000000002</v>
      </c>
    </row>
    <row r="200" spans="1:7" ht="15.75" hidden="1" x14ac:dyDescent="0.2">
      <c r="A200" s="51"/>
      <c r="B200" s="51"/>
      <c r="C200" s="49" t="s">
        <v>118</v>
      </c>
      <c r="D200" s="101">
        <v>44.455399999999997</v>
      </c>
      <c r="E200" s="101">
        <v>8.2864000000000004</v>
      </c>
      <c r="F200" s="101">
        <f t="shared" si="2"/>
        <v>52.741799999999998</v>
      </c>
    </row>
    <row r="201" spans="1:7" ht="15.75" hidden="1" x14ac:dyDescent="0.2">
      <c r="A201" s="51"/>
      <c r="B201" s="51"/>
      <c r="C201" s="50" t="s">
        <v>119</v>
      </c>
      <c r="D201" s="102">
        <v>45.111899999999999</v>
      </c>
      <c r="E201" s="102">
        <v>8.4087999999999994</v>
      </c>
      <c r="F201" s="102">
        <f t="shared" si="2"/>
        <v>53.520699999999998</v>
      </c>
      <c r="G201" s="108"/>
    </row>
    <row r="202" spans="1:7" ht="15.75" hidden="1" x14ac:dyDescent="0.2">
      <c r="A202" s="51"/>
      <c r="B202" s="51"/>
      <c r="C202" s="49" t="s">
        <v>120</v>
      </c>
      <c r="D202" s="101">
        <v>45.778799999999997</v>
      </c>
      <c r="E202" s="101">
        <v>8.5330999999999992</v>
      </c>
      <c r="F202" s="101">
        <f t="shared" si="2"/>
        <v>54.311899999999994</v>
      </c>
    </row>
    <row r="203" spans="1:7" ht="15.75" hidden="1" x14ac:dyDescent="0.2">
      <c r="A203" s="51"/>
      <c r="B203" s="51"/>
      <c r="C203" s="50" t="s">
        <v>121</v>
      </c>
      <c r="D203" s="102">
        <v>46.455599999999997</v>
      </c>
      <c r="E203" s="102">
        <v>8.6593</v>
      </c>
      <c r="F203" s="102">
        <f t="shared" si="2"/>
        <v>55.114899999999999</v>
      </c>
    </row>
    <row r="204" spans="1:7" ht="15.75" hidden="1" x14ac:dyDescent="0.2">
      <c r="A204" s="51"/>
      <c r="B204" s="51"/>
      <c r="C204" s="49" t="s">
        <v>122</v>
      </c>
      <c r="D204" s="101">
        <v>47.1417</v>
      </c>
      <c r="E204" s="101">
        <v>8.7872000000000003</v>
      </c>
      <c r="F204" s="101">
        <f t="shared" si="2"/>
        <v>55.928899999999999</v>
      </c>
    </row>
    <row r="205" spans="1:7" ht="15.75" hidden="1" x14ac:dyDescent="0.2">
      <c r="A205" s="51"/>
      <c r="B205" s="51"/>
      <c r="C205" s="50" t="s">
        <v>123</v>
      </c>
      <c r="D205" s="102">
        <v>47.838700000000003</v>
      </c>
      <c r="E205" s="102">
        <v>8.9170999999999996</v>
      </c>
      <c r="F205" s="102">
        <f t="shared" si="2"/>
        <v>56.755800000000001</v>
      </c>
    </row>
    <row r="206" spans="1:7" ht="15.75" hidden="1" x14ac:dyDescent="0.2">
      <c r="A206" s="51"/>
      <c r="B206" s="51"/>
      <c r="C206" s="49" t="s">
        <v>124</v>
      </c>
      <c r="D206" s="101">
        <v>48.545099999999998</v>
      </c>
      <c r="E206" s="101">
        <v>9.0488</v>
      </c>
      <c r="F206" s="101">
        <f t="shared" si="2"/>
        <v>57.593899999999998</v>
      </c>
    </row>
    <row r="207" spans="1:7" ht="15.75" hidden="1" x14ac:dyDescent="0.2">
      <c r="A207" s="51"/>
      <c r="B207" s="51"/>
      <c r="C207" s="50" t="s">
        <v>125</v>
      </c>
      <c r="D207" s="102">
        <v>49.262900000000002</v>
      </c>
      <c r="E207" s="102">
        <v>9.1826000000000008</v>
      </c>
      <c r="F207" s="102">
        <f t="shared" si="2"/>
        <v>58.445500000000003</v>
      </c>
    </row>
    <row r="208" spans="1:7" ht="15.75" hidden="1" x14ac:dyDescent="0.2">
      <c r="A208" s="51"/>
      <c r="B208" s="51"/>
      <c r="C208" s="49" t="s">
        <v>126</v>
      </c>
      <c r="D208" s="101">
        <v>49.991700000000002</v>
      </c>
      <c r="E208" s="101">
        <v>9.3184000000000005</v>
      </c>
      <c r="F208" s="101">
        <f t="shared" si="2"/>
        <v>59.310100000000006</v>
      </c>
    </row>
    <row r="209" spans="1:6" ht="15.75" hidden="1" x14ac:dyDescent="0.2">
      <c r="A209" s="51"/>
      <c r="B209" s="51"/>
      <c r="C209" s="50" t="s">
        <v>127</v>
      </c>
      <c r="D209" s="102">
        <v>50.729300000000002</v>
      </c>
      <c r="E209" s="102">
        <v>9.4558999999999997</v>
      </c>
      <c r="F209" s="102">
        <f t="shared" si="2"/>
        <v>60.185200000000002</v>
      </c>
    </row>
    <row r="210" spans="1:6" ht="15.75" hidden="1" x14ac:dyDescent="0.2">
      <c r="A210" s="51"/>
      <c r="B210" s="51"/>
      <c r="C210" s="49" t="s">
        <v>128</v>
      </c>
      <c r="D210" s="101">
        <v>51.479399999999998</v>
      </c>
      <c r="E210" s="101">
        <v>9.5957000000000008</v>
      </c>
      <c r="F210" s="101">
        <f t="shared" si="2"/>
        <v>61.075099999999999</v>
      </c>
    </row>
    <row r="211" spans="1:6" ht="15.75" hidden="1" x14ac:dyDescent="0.2">
      <c r="A211" s="51"/>
      <c r="B211" s="51"/>
      <c r="C211" s="50" t="s">
        <v>129</v>
      </c>
      <c r="D211" s="102">
        <v>52.241100000000003</v>
      </c>
      <c r="E211" s="102">
        <v>9.7377000000000002</v>
      </c>
      <c r="F211" s="102">
        <f t="shared" si="2"/>
        <v>61.978800000000007</v>
      </c>
    </row>
    <row r="212" spans="1:6" ht="15.75" hidden="1" x14ac:dyDescent="0.2">
      <c r="A212" s="51"/>
      <c r="B212" s="51"/>
      <c r="C212" s="49" t="s">
        <v>130</v>
      </c>
      <c r="D212" s="101">
        <v>53.013100000000001</v>
      </c>
      <c r="E212" s="101">
        <v>9.8816000000000006</v>
      </c>
      <c r="F212" s="101">
        <f t="shared" si="2"/>
        <v>62.8947</v>
      </c>
    </row>
    <row r="213" spans="1:6" ht="15.75" hidden="1" x14ac:dyDescent="0.2">
      <c r="A213" s="51"/>
      <c r="B213" s="51"/>
      <c r="C213" s="50" t="s">
        <v>131</v>
      </c>
      <c r="D213" s="102">
        <v>53.797199999999997</v>
      </c>
      <c r="E213" s="102">
        <v>10.027699999999999</v>
      </c>
      <c r="F213" s="102">
        <f t="shared" si="2"/>
        <v>63.8249</v>
      </c>
    </row>
    <row r="214" spans="1:6" ht="15.75" hidden="1" x14ac:dyDescent="0.2">
      <c r="A214" s="51"/>
      <c r="B214" s="51"/>
      <c r="C214" s="49" t="s">
        <v>132</v>
      </c>
      <c r="D214" s="101">
        <v>54.592300000000002</v>
      </c>
      <c r="E214" s="101">
        <v>10.176</v>
      </c>
      <c r="F214" s="101">
        <f t="shared" si="2"/>
        <v>64.768299999999996</v>
      </c>
    </row>
    <row r="215" spans="1:6" ht="15.75" hidden="1" x14ac:dyDescent="0.2">
      <c r="A215" s="51"/>
      <c r="B215" s="51"/>
      <c r="C215" s="50" t="s">
        <v>133</v>
      </c>
      <c r="D215" s="102">
        <v>55.3857</v>
      </c>
      <c r="E215" s="102">
        <v>10.3238</v>
      </c>
      <c r="F215" s="102">
        <f t="shared" si="2"/>
        <v>65.709500000000006</v>
      </c>
    </row>
    <row r="216" spans="1:6" ht="15.75" hidden="1" x14ac:dyDescent="0.2">
      <c r="A216" s="51"/>
      <c r="B216" s="51"/>
      <c r="C216" s="49" t="s">
        <v>134</v>
      </c>
      <c r="D216" s="101">
        <v>56.1813</v>
      </c>
      <c r="E216" s="101">
        <v>10.472099999999999</v>
      </c>
      <c r="F216" s="101">
        <f t="shared" si="2"/>
        <v>66.653400000000005</v>
      </c>
    </row>
    <row r="217" spans="1:6" ht="15.75" hidden="1" x14ac:dyDescent="0.2">
      <c r="A217" s="51"/>
      <c r="B217" s="51"/>
      <c r="C217" s="50" t="s">
        <v>135</v>
      </c>
      <c r="D217" s="102">
        <v>56.974699999999999</v>
      </c>
      <c r="E217" s="102">
        <v>10.62</v>
      </c>
      <c r="F217" s="102">
        <f t="shared" si="2"/>
        <v>67.594700000000003</v>
      </c>
    </row>
    <row r="218" spans="1:6" ht="15.75" hidden="1" x14ac:dyDescent="0.2">
      <c r="A218" s="51"/>
      <c r="B218" s="51"/>
      <c r="C218" s="49" t="s">
        <v>136</v>
      </c>
      <c r="D218" s="101">
        <v>57.769199999999998</v>
      </c>
      <c r="E218" s="101">
        <v>10.7681</v>
      </c>
      <c r="F218" s="101">
        <f t="shared" si="2"/>
        <v>68.537300000000002</v>
      </c>
    </row>
    <row r="219" spans="1:6" ht="15.75" hidden="1" x14ac:dyDescent="0.2">
      <c r="A219" s="51"/>
      <c r="B219" s="51"/>
      <c r="C219" s="50" t="s">
        <v>137</v>
      </c>
      <c r="D219" s="102">
        <v>58.563699999999997</v>
      </c>
      <c r="E219" s="102">
        <v>10.9162</v>
      </c>
      <c r="F219" s="102">
        <f t="shared" si="2"/>
        <v>69.479900000000001</v>
      </c>
    </row>
    <row r="220" spans="1:6" ht="15.75" hidden="1" x14ac:dyDescent="0.2">
      <c r="A220" s="51"/>
      <c r="B220" s="51"/>
      <c r="C220" s="49" t="s">
        <v>138</v>
      </c>
      <c r="D220" s="101">
        <v>59.358800000000002</v>
      </c>
      <c r="E220" s="101">
        <v>11.064399999999999</v>
      </c>
      <c r="F220" s="101">
        <f t="shared" si="2"/>
        <v>70.423200000000008</v>
      </c>
    </row>
    <row r="221" spans="1:6" ht="15.75" hidden="1" x14ac:dyDescent="0.2">
      <c r="A221" s="51"/>
      <c r="B221" s="51"/>
      <c r="C221" s="50" t="s">
        <v>139</v>
      </c>
      <c r="D221" s="102">
        <v>60.153300000000002</v>
      </c>
      <c r="E221" s="102">
        <v>11.2125</v>
      </c>
      <c r="F221" s="102">
        <f t="shared" si="2"/>
        <v>71.365800000000007</v>
      </c>
    </row>
    <row r="222" spans="1:6" ht="15.75" hidden="1" x14ac:dyDescent="0.2">
      <c r="A222" s="51"/>
      <c r="B222" s="51"/>
      <c r="C222" s="49" t="s">
        <v>140</v>
      </c>
      <c r="D222" s="101">
        <v>60.947800000000001</v>
      </c>
      <c r="E222" s="101">
        <v>11.3606</v>
      </c>
      <c r="F222" s="101">
        <f t="shared" si="2"/>
        <v>72.308400000000006</v>
      </c>
    </row>
    <row r="223" spans="1:6" ht="15.75" hidden="1" x14ac:dyDescent="0.2">
      <c r="A223" s="51"/>
      <c r="B223" s="51"/>
      <c r="C223" s="50" t="s">
        <v>144</v>
      </c>
      <c r="D223" s="102">
        <v>61.741199999999999</v>
      </c>
      <c r="E223" s="102">
        <v>11.5085</v>
      </c>
      <c r="F223" s="102">
        <f t="shared" si="2"/>
        <v>73.249700000000004</v>
      </c>
    </row>
    <row r="224" spans="1:6" ht="15.75" hidden="1" x14ac:dyDescent="0.2">
      <c r="A224" s="51"/>
      <c r="B224" s="51"/>
      <c r="C224" s="49" t="s">
        <v>145</v>
      </c>
      <c r="D224" s="101">
        <v>62.536200000000001</v>
      </c>
      <c r="E224" s="101">
        <v>11.656700000000001</v>
      </c>
      <c r="F224" s="101">
        <f t="shared" si="2"/>
        <v>74.192900000000009</v>
      </c>
    </row>
    <row r="225" spans="1:6" ht="15.75" hidden="1" x14ac:dyDescent="0.2">
      <c r="A225" s="51"/>
      <c r="B225" s="51"/>
      <c r="C225" s="50" t="s">
        <v>146</v>
      </c>
      <c r="D225" s="102">
        <v>63.331299999999999</v>
      </c>
      <c r="E225" s="102">
        <v>11.8049</v>
      </c>
      <c r="F225" s="102">
        <f t="shared" si="2"/>
        <v>75.136200000000002</v>
      </c>
    </row>
    <row r="226" spans="1:6" ht="15.75" hidden="1" x14ac:dyDescent="0.2">
      <c r="A226" s="51"/>
      <c r="B226" s="51"/>
      <c r="C226" s="49" t="s">
        <v>147</v>
      </c>
      <c r="D226" s="101">
        <v>64.124700000000004</v>
      </c>
      <c r="E226" s="101">
        <v>11.9528</v>
      </c>
      <c r="F226" s="101">
        <f t="shared" si="2"/>
        <v>76.077500000000001</v>
      </c>
    </row>
    <row r="227" spans="1:6" ht="15.75" hidden="1" x14ac:dyDescent="0.2">
      <c r="A227" s="51"/>
      <c r="B227" s="51"/>
      <c r="C227" s="50" t="s">
        <v>148</v>
      </c>
      <c r="D227" s="102">
        <v>64.920299999999997</v>
      </c>
      <c r="E227" s="102">
        <v>12.101100000000001</v>
      </c>
      <c r="F227" s="102">
        <f t="shared" si="2"/>
        <v>77.0214</v>
      </c>
    </row>
    <row r="228" spans="1:6" ht="15.75" hidden="1" x14ac:dyDescent="0.2">
      <c r="A228" s="51"/>
      <c r="B228" s="51"/>
      <c r="C228" s="49" t="s">
        <v>149</v>
      </c>
      <c r="D228" s="101">
        <v>65.713700000000003</v>
      </c>
      <c r="E228" s="101">
        <v>12.249000000000001</v>
      </c>
      <c r="F228" s="101">
        <f t="shared" si="2"/>
        <v>77.962699999999998</v>
      </c>
    </row>
    <row r="229" spans="1:6" ht="15.75" hidden="1" x14ac:dyDescent="0.2">
      <c r="A229" s="51"/>
      <c r="B229" s="51"/>
      <c r="C229" s="50" t="s">
        <v>150</v>
      </c>
      <c r="D229" s="102">
        <v>66.508200000000002</v>
      </c>
      <c r="E229" s="102">
        <v>12.3971</v>
      </c>
      <c r="F229" s="102">
        <f t="shared" si="2"/>
        <v>78.905299999999997</v>
      </c>
    </row>
    <row r="230" spans="1:6" ht="15.75" hidden="1" x14ac:dyDescent="0.2">
      <c r="A230" s="51"/>
      <c r="B230" s="51"/>
      <c r="C230" s="49" t="s">
        <v>151</v>
      </c>
      <c r="D230" s="101">
        <v>67.303200000000004</v>
      </c>
      <c r="E230" s="101">
        <v>12.545299999999999</v>
      </c>
      <c r="F230" s="101">
        <f t="shared" si="2"/>
        <v>79.848500000000001</v>
      </c>
    </row>
    <row r="231" spans="1:6" ht="15.75" hidden="1" x14ac:dyDescent="0.2">
      <c r="A231" s="51"/>
      <c r="B231" s="51"/>
      <c r="C231" s="50" t="s">
        <v>152</v>
      </c>
      <c r="D231" s="102">
        <v>68.097200000000001</v>
      </c>
      <c r="E231" s="102">
        <v>12.693300000000001</v>
      </c>
      <c r="F231" s="102">
        <f t="shared" si="2"/>
        <v>80.790500000000009</v>
      </c>
    </row>
    <row r="232" spans="1:6" ht="15.75" hidden="1" x14ac:dyDescent="0.2">
      <c r="A232" s="51"/>
      <c r="B232" s="51"/>
      <c r="C232" s="49" t="s">
        <v>153</v>
      </c>
      <c r="D232" s="101">
        <v>68.892200000000003</v>
      </c>
      <c r="E232" s="101">
        <v>12.8415</v>
      </c>
      <c r="F232" s="101">
        <f t="shared" si="2"/>
        <v>81.733699999999999</v>
      </c>
    </row>
    <row r="233" spans="1:6" ht="15.75" hidden="1" x14ac:dyDescent="0.2">
      <c r="A233" s="51"/>
      <c r="B233" s="51"/>
      <c r="C233" s="50" t="s">
        <v>154</v>
      </c>
      <c r="D233" s="102">
        <v>69.687299999999993</v>
      </c>
      <c r="E233" s="102">
        <v>12.989699999999999</v>
      </c>
      <c r="F233" s="102">
        <f t="shared" si="2"/>
        <v>82.676999999999992</v>
      </c>
    </row>
    <row r="234" spans="1:6" ht="15.75" hidden="1" x14ac:dyDescent="0.2">
      <c r="A234" s="51"/>
      <c r="B234" s="51"/>
      <c r="C234" s="49" t="s">
        <v>155</v>
      </c>
      <c r="D234" s="101">
        <v>70.480199999999996</v>
      </c>
      <c r="E234" s="101">
        <v>13.137499999999999</v>
      </c>
      <c r="F234" s="101">
        <f t="shared" si="2"/>
        <v>83.617699999999999</v>
      </c>
    </row>
    <row r="235" spans="1:6" ht="15.75" hidden="1" x14ac:dyDescent="0.2">
      <c r="A235" s="51"/>
      <c r="B235" s="51"/>
      <c r="C235" s="50" t="s">
        <v>156</v>
      </c>
      <c r="D235" s="102">
        <v>71.275199999999998</v>
      </c>
      <c r="E235" s="102">
        <v>13.285600000000001</v>
      </c>
      <c r="F235" s="102">
        <f t="shared" si="2"/>
        <v>84.5608</v>
      </c>
    </row>
    <row r="236" spans="1:6" ht="15.75" hidden="1" x14ac:dyDescent="0.2">
      <c r="A236" s="51"/>
      <c r="B236" s="51"/>
      <c r="C236" s="49" t="s">
        <v>157</v>
      </c>
      <c r="D236" s="101">
        <v>72.070300000000003</v>
      </c>
      <c r="E236" s="101">
        <v>13.4339</v>
      </c>
      <c r="F236" s="101">
        <f t="shared" si="2"/>
        <v>85.504199999999997</v>
      </c>
    </row>
    <row r="237" spans="1:6" ht="15.75" hidden="1" x14ac:dyDescent="0.2">
      <c r="A237" s="51"/>
      <c r="B237" s="51"/>
      <c r="C237" s="50" t="s">
        <v>158</v>
      </c>
      <c r="D237" s="102">
        <v>72.863699999999994</v>
      </c>
      <c r="E237" s="102">
        <v>13.5817</v>
      </c>
      <c r="F237" s="102">
        <f t="shared" si="2"/>
        <v>86.445399999999992</v>
      </c>
    </row>
    <row r="238" spans="1:6" ht="15.75" hidden="1" x14ac:dyDescent="0.2">
      <c r="A238" s="51"/>
      <c r="B238" s="51"/>
      <c r="C238" s="49" t="s">
        <v>159</v>
      </c>
      <c r="D238" s="101">
        <v>73.659300000000002</v>
      </c>
      <c r="E238" s="101">
        <v>13.73</v>
      </c>
      <c r="F238" s="101">
        <f t="shared" si="2"/>
        <v>87.389300000000006</v>
      </c>
    </row>
    <row r="239" spans="1:6" ht="15.75" hidden="1" x14ac:dyDescent="0.2">
      <c r="A239" s="51"/>
      <c r="B239" s="51"/>
      <c r="C239" s="50" t="s">
        <v>160</v>
      </c>
      <c r="D239" s="102">
        <v>74.452699999999993</v>
      </c>
      <c r="E239" s="102">
        <v>13.8779</v>
      </c>
      <c r="F239" s="102">
        <f t="shared" si="2"/>
        <v>88.33059999999999</v>
      </c>
    </row>
    <row r="240" spans="1:6" ht="15.75" hidden="1" x14ac:dyDescent="0.2">
      <c r="A240" s="51"/>
      <c r="B240" s="51"/>
      <c r="C240" s="49" t="s">
        <v>161</v>
      </c>
      <c r="D240" s="101">
        <v>75.2483</v>
      </c>
      <c r="E240" s="101">
        <v>14.026199999999999</v>
      </c>
      <c r="F240" s="101">
        <f t="shared" si="2"/>
        <v>89.274500000000003</v>
      </c>
    </row>
    <row r="241" spans="1:6" ht="15.75" hidden="1" x14ac:dyDescent="0.2">
      <c r="A241" s="51"/>
      <c r="B241" s="51"/>
      <c r="C241" s="50" t="s">
        <v>162</v>
      </c>
      <c r="D241" s="102">
        <v>76.042199999999994</v>
      </c>
      <c r="E241" s="102">
        <v>14.174200000000001</v>
      </c>
      <c r="F241" s="102">
        <f t="shared" si="2"/>
        <v>90.216399999999993</v>
      </c>
    </row>
    <row r="242" spans="1:6" ht="15.75" hidden="1" x14ac:dyDescent="0.2">
      <c r="A242" s="51"/>
      <c r="B242" s="51"/>
      <c r="C242" s="49" t="s">
        <v>163</v>
      </c>
      <c r="D242" s="101">
        <v>76.836200000000005</v>
      </c>
      <c r="E242" s="101">
        <v>14.3222</v>
      </c>
      <c r="F242" s="101">
        <f t="shared" si="2"/>
        <v>91.1584</v>
      </c>
    </row>
    <row r="243" spans="1:6" ht="15.75" hidden="1" x14ac:dyDescent="0.2">
      <c r="A243" s="51"/>
      <c r="B243" s="51"/>
      <c r="C243" s="50" t="s">
        <v>164</v>
      </c>
      <c r="D243" s="102">
        <v>77.631200000000007</v>
      </c>
      <c r="E243" s="102">
        <v>14.4704</v>
      </c>
      <c r="F243" s="102">
        <f t="shared" si="2"/>
        <v>92.101600000000005</v>
      </c>
    </row>
    <row r="244" spans="1:6" ht="15.75" hidden="1" x14ac:dyDescent="0.2">
      <c r="A244" s="51"/>
      <c r="B244" s="51"/>
      <c r="C244" s="49" t="s">
        <v>165</v>
      </c>
      <c r="D244" s="101">
        <v>78.426299999999998</v>
      </c>
      <c r="E244" s="101">
        <v>14.618600000000001</v>
      </c>
      <c r="F244" s="101">
        <f t="shared" si="2"/>
        <v>93.044899999999998</v>
      </c>
    </row>
    <row r="245" spans="1:6" ht="15.75" hidden="1" x14ac:dyDescent="0.2">
      <c r="A245" s="51"/>
      <c r="B245" s="51"/>
      <c r="C245" s="53" t="s">
        <v>273</v>
      </c>
      <c r="D245" s="102">
        <v>79.218599999999995</v>
      </c>
      <c r="E245" s="102">
        <v>14.766299999999999</v>
      </c>
      <c r="F245" s="102">
        <f t="shared" si="2"/>
        <v>93.984899999999996</v>
      </c>
    </row>
    <row r="246" spans="1:6" ht="15.75" hidden="1" x14ac:dyDescent="0.2">
      <c r="A246" s="51"/>
      <c r="B246" s="51"/>
      <c r="C246" s="54" t="s">
        <v>274</v>
      </c>
      <c r="D246" s="101">
        <v>80.012</v>
      </c>
      <c r="E246" s="101">
        <v>14.914199999999999</v>
      </c>
      <c r="F246" s="101">
        <f t="shared" si="2"/>
        <v>94.926199999999994</v>
      </c>
    </row>
    <row r="247" spans="1:6" ht="15.75" hidden="1" x14ac:dyDescent="0.2">
      <c r="A247" s="51"/>
      <c r="B247" s="51"/>
      <c r="C247" s="53" t="s">
        <v>263</v>
      </c>
      <c r="D247" s="102">
        <v>80.805400000000006</v>
      </c>
      <c r="E247" s="102">
        <v>15.062099999999999</v>
      </c>
      <c r="F247" s="102">
        <f t="shared" si="2"/>
        <v>95.867500000000007</v>
      </c>
    </row>
    <row r="248" spans="1:6" ht="15.75" hidden="1" x14ac:dyDescent="0.2">
      <c r="A248" s="51"/>
      <c r="B248" s="51"/>
      <c r="C248" s="54" t="s">
        <v>275</v>
      </c>
      <c r="D248" s="101">
        <v>81.598799999999997</v>
      </c>
      <c r="E248" s="101">
        <v>15.21</v>
      </c>
      <c r="F248" s="101">
        <f t="shared" si="2"/>
        <v>96.808799999999991</v>
      </c>
    </row>
    <row r="249" spans="1:6" ht="15.75" hidden="1" x14ac:dyDescent="0.2">
      <c r="A249" s="51"/>
      <c r="B249" s="51"/>
      <c r="C249" s="53" t="s">
        <v>264</v>
      </c>
      <c r="D249" s="102">
        <v>82.392200000000003</v>
      </c>
      <c r="E249" s="102">
        <v>15.357900000000001</v>
      </c>
      <c r="F249" s="102">
        <f t="shared" si="2"/>
        <v>97.750100000000003</v>
      </c>
    </row>
    <row r="250" spans="1:6" ht="15.75" hidden="1" x14ac:dyDescent="0.2">
      <c r="A250" s="51"/>
      <c r="B250" s="51"/>
      <c r="C250" s="54" t="s">
        <v>276</v>
      </c>
      <c r="D250" s="101">
        <v>83.185599999999994</v>
      </c>
      <c r="E250" s="101">
        <v>15.505699999999999</v>
      </c>
      <c r="F250" s="101">
        <f t="shared" si="2"/>
        <v>98.691299999999998</v>
      </c>
    </row>
    <row r="251" spans="1:6" ht="15.75" hidden="1" x14ac:dyDescent="0.2">
      <c r="A251" s="51"/>
      <c r="B251" s="51"/>
      <c r="C251" s="53" t="s">
        <v>265</v>
      </c>
      <c r="D251" s="102">
        <v>83.978999999999999</v>
      </c>
      <c r="E251" s="102">
        <v>15.653600000000001</v>
      </c>
      <c r="F251" s="102">
        <f t="shared" si="2"/>
        <v>99.632599999999996</v>
      </c>
    </row>
    <row r="252" spans="1:6" ht="15.75" hidden="1" x14ac:dyDescent="0.2">
      <c r="A252" s="51"/>
      <c r="B252" s="51"/>
      <c r="C252" s="54" t="s">
        <v>277</v>
      </c>
      <c r="D252" s="101">
        <v>84.772400000000005</v>
      </c>
      <c r="E252" s="101">
        <v>15.801500000000001</v>
      </c>
      <c r="F252" s="101">
        <f t="shared" si="2"/>
        <v>100.57390000000001</v>
      </c>
    </row>
    <row r="253" spans="1:6" ht="15.75" hidden="1" x14ac:dyDescent="0.2">
      <c r="A253" s="51"/>
      <c r="B253" s="51"/>
      <c r="C253" s="53" t="s">
        <v>266</v>
      </c>
      <c r="D253" s="102">
        <v>85.565799999999996</v>
      </c>
      <c r="E253" s="102">
        <v>15.949400000000001</v>
      </c>
      <c r="F253" s="102">
        <f t="shared" si="2"/>
        <v>101.51519999999999</v>
      </c>
    </row>
    <row r="254" spans="1:6" ht="15.75" hidden="1" x14ac:dyDescent="0.2">
      <c r="A254" s="51"/>
      <c r="B254" s="51"/>
      <c r="C254" s="54" t="s">
        <v>278</v>
      </c>
      <c r="D254" s="101">
        <v>86.359300000000005</v>
      </c>
      <c r="E254" s="101">
        <v>16.097300000000001</v>
      </c>
      <c r="F254" s="101">
        <f t="shared" si="2"/>
        <v>102.45660000000001</v>
      </c>
    </row>
    <row r="255" spans="1:6" ht="15.75" hidden="1" x14ac:dyDescent="0.2">
      <c r="A255" s="51"/>
      <c r="B255" s="51"/>
      <c r="C255" s="53" t="s">
        <v>267</v>
      </c>
      <c r="D255" s="102">
        <v>87.152699999999996</v>
      </c>
      <c r="E255" s="102">
        <v>16.245200000000001</v>
      </c>
      <c r="F255" s="102">
        <f t="shared" si="2"/>
        <v>103.39789999999999</v>
      </c>
    </row>
    <row r="256" spans="1:6" ht="15.75" hidden="1" x14ac:dyDescent="0.2">
      <c r="A256" s="51"/>
      <c r="B256" s="51"/>
      <c r="C256" s="54" t="s">
        <v>279</v>
      </c>
      <c r="D256" s="101">
        <v>87.946100000000001</v>
      </c>
      <c r="E256" s="101">
        <v>16.3931</v>
      </c>
      <c r="F256" s="101">
        <f t="shared" ref="F256:F266" si="3">E256+D256</f>
        <v>104.33920000000001</v>
      </c>
    </row>
    <row r="257" spans="1:6" ht="15.75" hidden="1" x14ac:dyDescent="0.2">
      <c r="A257" s="51"/>
      <c r="B257" s="51"/>
      <c r="C257" s="53" t="s">
        <v>268</v>
      </c>
      <c r="D257" s="102">
        <v>88.739500000000007</v>
      </c>
      <c r="E257" s="102">
        <v>16.541</v>
      </c>
      <c r="F257" s="102">
        <f t="shared" si="3"/>
        <v>105.2805</v>
      </c>
    </row>
    <row r="258" spans="1:6" ht="15.75" hidden="1" x14ac:dyDescent="0.2">
      <c r="A258" s="51"/>
      <c r="B258" s="51"/>
      <c r="C258" s="54" t="s">
        <v>280</v>
      </c>
      <c r="D258" s="101">
        <v>89.532899999999998</v>
      </c>
      <c r="E258" s="101">
        <v>16.6889</v>
      </c>
      <c r="F258" s="101">
        <f t="shared" si="3"/>
        <v>106.2218</v>
      </c>
    </row>
    <row r="259" spans="1:6" ht="15.75" hidden="1" x14ac:dyDescent="0.2">
      <c r="A259" s="51"/>
      <c r="B259" s="51"/>
      <c r="C259" s="53" t="s">
        <v>269</v>
      </c>
      <c r="D259" s="102">
        <v>90.326300000000003</v>
      </c>
      <c r="E259" s="102">
        <v>16.8368</v>
      </c>
      <c r="F259" s="102">
        <f t="shared" si="3"/>
        <v>107.1631</v>
      </c>
    </row>
    <row r="260" spans="1:6" ht="15.75" hidden="1" x14ac:dyDescent="0.2">
      <c r="A260" s="51"/>
      <c r="B260" s="51"/>
      <c r="C260" s="54" t="s">
        <v>281</v>
      </c>
      <c r="D260" s="101">
        <v>91.119699999999995</v>
      </c>
      <c r="E260" s="101">
        <v>16.9847</v>
      </c>
      <c r="F260" s="101">
        <f t="shared" si="3"/>
        <v>108.1044</v>
      </c>
    </row>
    <row r="261" spans="1:6" ht="15.75" hidden="1" x14ac:dyDescent="0.2">
      <c r="A261" s="51"/>
      <c r="B261" s="51"/>
      <c r="C261" s="53" t="s">
        <v>270</v>
      </c>
      <c r="D261" s="102">
        <v>91.913700000000006</v>
      </c>
      <c r="E261" s="102">
        <v>17.1327</v>
      </c>
      <c r="F261" s="102">
        <f t="shared" si="3"/>
        <v>109.04640000000001</v>
      </c>
    </row>
    <row r="262" spans="1:6" ht="15.75" hidden="1" x14ac:dyDescent="0.2">
      <c r="A262" s="51"/>
      <c r="B262" s="51"/>
      <c r="C262" s="54" t="s">
        <v>282</v>
      </c>
      <c r="D262" s="101">
        <v>92.706500000000005</v>
      </c>
      <c r="E262" s="101">
        <v>17.2804</v>
      </c>
      <c r="F262" s="101">
        <f t="shared" si="3"/>
        <v>109.98690000000001</v>
      </c>
    </row>
    <row r="263" spans="1:6" ht="15.75" hidden="1" x14ac:dyDescent="0.2">
      <c r="A263" s="51"/>
      <c r="B263" s="51"/>
      <c r="C263" s="53" t="s">
        <v>271</v>
      </c>
      <c r="D263" s="102">
        <v>93.500500000000002</v>
      </c>
      <c r="E263" s="102">
        <v>17.4284</v>
      </c>
      <c r="F263" s="102">
        <f t="shared" si="3"/>
        <v>110.9289</v>
      </c>
    </row>
    <row r="264" spans="1:6" ht="15.75" hidden="1" x14ac:dyDescent="0.2">
      <c r="A264" s="51"/>
      <c r="B264" s="51"/>
      <c r="C264" s="54" t="s">
        <v>289</v>
      </c>
      <c r="D264" s="101">
        <v>94.293899999999994</v>
      </c>
      <c r="E264" s="101">
        <v>17.5763</v>
      </c>
      <c r="F264" s="101">
        <f t="shared" si="3"/>
        <v>111.8702</v>
      </c>
    </row>
    <row r="265" spans="1:6" ht="15.75" hidden="1" x14ac:dyDescent="0.2">
      <c r="A265" s="51"/>
      <c r="B265" s="51"/>
      <c r="C265" s="53" t="s">
        <v>272</v>
      </c>
      <c r="D265" s="102">
        <v>95.086699999999993</v>
      </c>
      <c r="E265" s="102">
        <v>17.7241</v>
      </c>
      <c r="F265" s="102">
        <f t="shared" si="3"/>
        <v>112.8108</v>
      </c>
    </row>
    <row r="266" spans="1:6" ht="15.75" hidden="1" x14ac:dyDescent="0.2">
      <c r="A266" s="51"/>
      <c r="B266" s="51"/>
      <c r="C266" s="54" t="s">
        <v>283</v>
      </c>
      <c r="D266" s="101">
        <v>95.880700000000004</v>
      </c>
      <c r="E266" s="101">
        <v>17.8721</v>
      </c>
      <c r="F266" s="101">
        <f t="shared" si="3"/>
        <v>113.75280000000001</v>
      </c>
    </row>
    <row r="267" spans="1:6" hidden="1" x14ac:dyDescent="0.2">
      <c r="B267" s="31"/>
    </row>
    <row r="268" spans="1:6" hidden="1" x14ac:dyDescent="0.2">
      <c r="B268" s="31"/>
    </row>
    <row r="269" spans="1:6" hidden="1" x14ac:dyDescent="0.2">
      <c r="B269" s="31"/>
    </row>
    <row r="270" spans="1:6" hidden="1" x14ac:dyDescent="0.2">
      <c r="B270" s="31"/>
    </row>
    <row r="271" spans="1:6" hidden="1" x14ac:dyDescent="0.2">
      <c r="B271" s="31"/>
    </row>
    <row r="272" spans="1:6" hidden="1" x14ac:dyDescent="0.2">
      <c r="B272" s="31"/>
    </row>
    <row r="273" spans="2:5" hidden="1" x14ac:dyDescent="0.2">
      <c r="B273" s="31"/>
    </row>
    <row r="274" spans="2:5" hidden="1" x14ac:dyDescent="0.2">
      <c r="B274" s="31"/>
      <c r="C274" s="28" t="s">
        <v>317</v>
      </c>
      <c r="D274" s="39" t="s">
        <v>253</v>
      </c>
      <c r="E274" s="39" t="s">
        <v>259</v>
      </c>
    </row>
    <row r="275" spans="2:5" hidden="1" x14ac:dyDescent="0.2">
      <c r="B275" s="31"/>
      <c r="C275" s="98" t="s">
        <v>318</v>
      </c>
      <c r="D275" s="28" t="s">
        <v>254</v>
      </c>
      <c r="E275" s="39" t="s">
        <v>260</v>
      </c>
    </row>
    <row r="276" spans="2:5" hidden="1" x14ac:dyDescent="0.2">
      <c r="B276" s="31"/>
      <c r="C276" s="28" t="s">
        <v>319</v>
      </c>
      <c r="D276" s="28"/>
      <c r="E276" s="39" t="s">
        <v>261</v>
      </c>
    </row>
    <row r="277" spans="2:5" hidden="1" x14ac:dyDescent="0.2">
      <c r="B277" s="31"/>
      <c r="C277" s="28" t="s">
        <v>320</v>
      </c>
      <c r="D277" s="28"/>
      <c r="E277" s="39" t="s">
        <v>262</v>
      </c>
    </row>
    <row r="278" spans="2:5" hidden="1" x14ac:dyDescent="0.2">
      <c r="B278" s="31"/>
      <c r="C278" s="28" t="s">
        <v>321</v>
      </c>
      <c r="D278" s="28"/>
    </row>
    <row r="279" spans="2:5" hidden="1" x14ac:dyDescent="0.2">
      <c r="B279" s="31"/>
      <c r="C279" s="28" t="s">
        <v>322</v>
      </c>
      <c r="D279" s="28"/>
    </row>
    <row r="280" spans="2:5" hidden="1" x14ac:dyDescent="0.2">
      <c r="B280" s="31"/>
      <c r="C280" s="28" t="s">
        <v>249</v>
      </c>
      <c r="D280" s="28"/>
    </row>
    <row r="281" spans="2:5" hidden="1" x14ac:dyDescent="0.2">
      <c r="B281" s="31"/>
      <c r="C281" s="28" t="s">
        <v>252</v>
      </c>
      <c r="D281" s="28"/>
    </row>
    <row r="282" spans="2:5" hidden="1" x14ac:dyDescent="0.2">
      <c r="B282" s="31"/>
      <c r="C282" s="28" t="s">
        <v>250</v>
      </c>
      <c r="D282" s="28"/>
    </row>
    <row r="283" spans="2:5" hidden="1" x14ac:dyDescent="0.2">
      <c r="B283" s="31"/>
      <c r="C283" s="28" t="s">
        <v>323</v>
      </c>
      <c r="D283" s="28"/>
    </row>
    <row r="284" spans="2:5" ht="13.5" hidden="1" customHeight="1" x14ac:dyDescent="0.2">
      <c r="B284" s="31"/>
      <c r="C284" s="39" t="s">
        <v>327</v>
      </c>
    </row>
    <row r="285" spans="2:5" hidden="1" x14ac:dyDescent="0.2">
      <c r="B285" s="31"/>
      <c r="C285" s="39" t="s">
        <v>328</v>
      </c>
    </row>
    <row r="286" spans="2:5" hidden="1" x14ac:dyDescent="0.2">
      <c r="B286" s="31"/>
      <c r="C286" s="39" t="s">
        <v>330</v>
      </c>
    </row>
    <row r="287" spans="2:5" hidden="1" x14ac:dyDescent="0.2">
      <c r="B287" s="31"/>
    </row>
    <row r="288" spans="2:5"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sheetData>
  <sheetProtection algorithmName="SHA-512" hashValue="Tj62KoQaTUcmXmhFq1TYnICiHM5119MBz2GuS6cd9lJk0l85fYFOKsl7UjsBURRSgH3sq2223IDHP/t/EUF2qQ==" saltValue="+AI9EQQHWTaVIdhES72SMQ==" spinCount="100000" sheet="1" objects="1" scenarios="1"/>
  <dataConsolidate/>
  <mergeCells count="36">
    <mergeCell ref="B8:C8"/>
    <mergeCell ref="E20:F20"/>
    <mergeCell ref="E22:F22"/>
    <mergeCell ref="E21:F21"/>
    <mergeCell ref="A39:F39"/>
    <mergeCell ref="E31:F31"/>
    <mergeCell ref="A38:B38"/>
    <mergeCell ref="E28:F28"/>
    <mergeCell ref="E24:F24"/>
    <mergeCell ref="E27:F27"/>
    <mergeCell ref="E25:F25"/>
    <mergeCell ref="E26:F26"/>
    <mergeCell ref="A23:F23"/>
    <mergeCell ref="E32:F32"/>
    <mergeCell ref="E33:F33"/>
    <mergeCell ref="A29:G29"/>
    <mergeCell ref="E5:F5"/>
    <mergeCell ref="B7:C7"/>
    <mergeCell ref="E4:F4"/>
    <mergeCell ref="E7:F7"/>
    <mergeCell ref="B6:C6"/>
    <mergeCell ref="E6:F6"/>
    <mergeCell ref="A11:C11"/>
    <mergeCell ref="E15:F15"/>
    <mergeCell ref="D9:F11"/>
    <mergeCell ref="E19:F19"/>
    <mergeCell ref="E16:F16"/>
    <mergeCell ref="E17:F17"/>
    <mergeCell ref="E18:F18"/>
    <mergeCell ref="A10:B10"/>
    <mergeCell ref="A54:F54"/>
    <mergeCell ref="A34:F35"/>
    <mergeCell ref="A37:F37"/>
    <mergeCell ref="A40:F40"/>
    <mergeCell ref="A41:F41"/>
    <mergeCell ref="A53:F53"/>
  </mergeCells>
  <phoneticPr fontId="0" type="noConversion"/>
  <conditionalFormatting sqref="A26:A27">
    <cfRule type="expression" dxfId="24" priority="4">
      <formula>$E$25="EEA National (pre-settled/settled status in UK)"</formula>
    </cfRule>
    <cfRule type="expression" dxfId="23" priority="5">
      <formula>$E$25="UK/Irish National"</formula>
    </cfRule>
  </conditionalFormatting>
  <conditionalFormatting sqref="A26:A28">
    <cfRule type="expression" dxfId="22" priority="12">
      <formula>$E$60=TRUE</formula>
    </cfRule>
  </conditionalFormatting>
  <conditionalFormatting sqref="B6:C7">
    <cfRule type="cellIs" dxfId="21" priority="1" stopIfTrue="1" operator="equal">
      <formula>$A$5</formula>
    </cfRule>
  </conditionalFormatting>
  <conditionalFormatting sqref="D7:E7">
    <cfRule type="cellIs" dxfId="20" priority="25" stopIfTrue="1" operator="equal">
      <formula>$A$5</formula>
    </cfRule>
  </conditionalFormatting>
  <conditionalFormatting sqref="D9:F11">
    <cfRule type="containsBlanks" dxfId="19" priority="41" stopIfTrue="1">
      <formula>LEN(TRIM(D9))=0</formula>
    </cfRule>
  </conditionalFormatting>
  <conditionalFormatting sqref="E4:F4 C4:C5 A11:C11 E15:F20 E31">
    <cfRule type="cellIs" dxfId="18" priority="26" stopIfTrue="1" operator="equal">
      <formula>$A$5</formula>
    </cfRule>
  </conditionalFormatting>
  <conditionalFormatting sqref="E6:F6">
    <cfRule type="cellIs" dxfId="17" priority="2" stopIfTrue="1" operator="equal">
      <formula>$A$5</formula>
    </cfRule>
  </conditionalFormatting>
  <conditionalFormatting sqref="E22:F22">
    <cfRule type="expression" dxfId="16" priority="10" stopIfTrue="1">
      <formula>$E$22=$D$61</formula>
    </cfRule>
    <cfRule type="expression" dxfId="15" priority="38" stopIfTrue="1">
      <formula>$E$22=""</formula>
    </cfRule>
  </conditionalFormatting>
  <conditionalFormatting sqref="E24:F24">
    <cfRule type="expression" dxfId="14" priority="20">
      <formula>$E$24=""</formula>
    </cfRule>
  </conditionalFormatting>
  <conditionalFormatting sqref="E25:F25">
    <cfRule type="notContainsBlanks" dxfId="13" priority="15">
      <formula>LEN(TRIM(E25))&gt;0</formula>
    </cfRule>
  </conditionalFormatting>
  <conditionalFormatting sqref="E25:F27">
    <cfRule type="expression" dxfId="12" priority="21">
      <formula>$E$24="Yes"</formula>
    </cfRule>
  </conditionalFormatting>
  <conditionalFormatting sqref="E26:F27">
    <cfRule type="expression" dxfId="11" priority="6">
      <formula>$E$25="EEA National (pre-settled/settled status in UK)"</formula>
    </cfRule>
    <cfRule type="expression" dxfId="10" priority="14">
      <formula>$E$25="Indefinite Leave to Remain"</formula>
    </cfRule>
    <cfRule type="expression" dxfId="9" priority="17">
      <formula>$E$25="UK/Irish National"</formula>
    </cfRule>
    <cfRule type="notContainsBlanks" dxfId="8" priority="18">
      <formula>LEN(TRIM(E26))&gt;0</formula>
    </cfRule>
  </conditionalFormatting>
  <conditionalFormatting sqref="E28:F28">
    <cfRule type="notContainsBlanks" dxfId="7" priority="7">
      <formula>LEN(TRIM(E28))&gt;0</formula>
    </cfRule>
    <cfRule type="expression" dxfId="6" priority="8">
      <formula>$E$25="Tier 4/Student"</formula>
    </cfRule>
  </conditionalFormatting>
  <dataValidations xWindow="1127" yWindow="554" count="23">
    <dataValidation type="list" errorStyle="warning" allowBlank="1" showInputMessage="1" showErrorMessage="1" errorTitle="Not the main LSE site" error="If you're sure this is correct, press YES._x000a__x000a_Otherwise CANCEL and then choose the appropriate place of work by clicking on the arrow on the right side of the input box and selecting from the list. Then [TAB] to the next box." promptTitle="Usual Place of Work" prompt="This field defaults to the LSE main site at Houghton Street._x000a__x000a_Enter free text if the LSE main site is not going to be the usual place of work._x000a__x000a_Then [TAB] to next box." sqref="E20:F20" xr:uid="{00000000-0002-0000-0200-000000000000}">
      <formula1>LSE_Site_List</formula1>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is format 01/08/2023._x000a__x000a_Then [TAB] to next box." sqref="E18:F18" xr:uid="{00000000-0002-0000-0200-000001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is format 01/08/2023._x000a__x000a_Then [TAB] to next box." sqref="E19:F19" xr:uid="{00000000-0002-0000-0200-000002000000}">
      <formula1>45139</formula1>
      <formula2>45504</formula2>
    </dataValidation>
    <dataValidation allowBlank="1" showInputMessage="1" showErrorMessage="1" promptTitle="Job Title" prompt="Please enter the job title._x000a__x000a_Then [TAB] to next box." sqref="E17" xr:uid="{00000000-0002-0000-0200-000003000000}"/>
    <dataValidation allowBlank="1" showInputMessage="1" showErrorMessage="1" promptTitle="Name of Department/Centre etc." prompt="Input the name of your department, institute or research centre here._x000a__x000a_Then [TAB] to next box." sqref="E15" xr:uid="{00000000-0002-0000-0200-000004000000}"/>
    <dataValidation allowBlank="1" showInputMessage="1" showErrorMessage="1" promptTitle="Who will they be working for?" prompt="Input the name of the person for whom the appointee will be working._x000a__x000a_Then [TAB] to next box." sqref="E16" xr:uid="{00000000-0002-0000-0200-000005000000}"/>
    <dataValidation allowBlank="1" showInputMessage="1" showErrorMessage="1" promptTitle="Appointee's First Name" prompt="Please enter first name here. These details need to match the appointee's right to work documents._x000a__x000a_Then [TAB] to next box." sqref="C5" xr:uid="{00000000-0002-0000-0200-000006000000}"/>
    <dataValidation allowBlank="1" showInputMessage="1" showErrorMessage="1" promptTitle="Address Line 1 of 2" prompt="Input appointee's home address here._x000a__x000a_Then [TAB] to next box." sqref="E4:F4" xr:uid="{00000000-0002-0000-0200-000007000000}"/>
    <dataValidation allowBlank="1" showInputMessage="1" showErrorMessage="1" promptTitle="Address Line 2 of 2" prompt="Input appointee's home address here._x000a__x000a_Then [TAB] to next box." sqref="E5:F5" xr:uid="{00000000-0002-0000-0200-000008000000}"/>
    <dataValidation allowBlank="1" showInputMessage="1" showErrorMessage="1" promptTitle="Post number" prompt="If this is a new post this will be completed by the Hourly Paid Administrator._x000a__x000a_If this is an extension please add the post number in this field._x000a__x000a_Then [TAB] to next box." sqref="B8:C8" xr:uid="{00000000-0002-0000-0200-000009000000}"/>
    <dataValidation type="list" allowBlank="1" showInputMessage="1" showErrorMessage="1" errorTitle="Invalid Entry" error="Please select the appropriate contract type by clicking on the arrow on the right side of the input box and selecting from the list._x000a__x000a_Then [TAB] to next box." promptTitle="Contract Type" prompt="Is this a new appointment or an extension of an existing appointment?_x000a__x000a_Please click on the arrow on the right side of the input box and select as appropriate from the options listed._x000a__x000a_Then [TAB] to next box." sqref="A11:C11" xr:uid="{00000000-0002-0000-0200-00000A000000}">
      <formula1>Contract_Type</formula1>
    </dataValidation>
    <dataValidation allowBlank="1" showInputMessage="1" showErrorMessage="1" promptTitle="Email address" prompt="Input the appointee's email address here, if known._x000a__x000a_Then [TAB] to next box." sqref="E7:F7" xr:uid="{00000000-0002-0000-0200-00000B000000}"/>
    <dataValidation type="date" operator="lessThanOrEqual" allowBlank="1" showInputMessage="1" showErrorMessage="1" errorTitle="Duration of Visa" error="_x000a_Employee must have the right to work in the UK from before or the day of the contract." promptTitle="Start date of Visa" prompt="_x000a_Employee must have the right to work in the UK from before or the day of the contract." sqref="E26:F26" xr:uid="{00000000-0002-0000-0200-00000C000000}">
      <formula1>$E$18</formula1>
    </dataValidation>
    <dataValidation type="list" allowBlank="1" showInputMessage="1" showErrorMessage="1" errorTitle="DBS Check" promptTitle="DBS Check" prompt="Please declare whether a DBS check is necessary for this post. If an application for DBS needs to be made, please contact HR. An employee who requires a DBS check cannot start working until they have DBS clearance. " sqref="E22:F22" xr:uid="{00000000-0002-0000-0200-00000D000000}">
      <formula1>$D$59:$D$61</formula1>
    </dataValidation>
    <dataValidation type="date" operator="greaterThanOrEqual" allowBlank="1" showInputMessage="1" showErrorMessage="1" errorTitle="Duration of Visa" error="The Visa must be valid for the duration of the contract" promptTitle="Visa Expiry Date" prompt="The Visa must be valid for the duration of the contract" sqref="E27:F27" xr:uid="{00000000-0002-0000-0200-00000E000000}">
      <formula1>$E$19</formula1>
    </dataValidation>
    <dataValidation type="list" allowBlank="1" showInputMessage="1" showErrorMessage="1" errorTitle="Please Select Relevant Option" promptTitle="Important" prompt="If &quot;NO&quot; is selected, please do not continue with this contract and seek advice from HR._x000a_If &quot;YES&quot;, please select relevant options.  Expiry date must be valid for the duration of the contract._x000a__x000a_Then [TAB] to next box" sqref="E24:F24" xr:uid="{00000000-0002-0000-0200-00000F000000}">
      <formula1>$D$274:$D$275</formula1>
    </dataValidation>
    <dataValidation type="list" allowBlank="1" showInputMessage="1" showErrorMessage="1" errorTitle="Please Select Relevant Option" error="_x000a_Select one of the options from the drop down list." promptTitle="Please Select Relevant Option" prompt="_x000a_Select one of the options from the drop down list." sqref="E25:F25" xr:uid="{00000000-0002-0000-0200-000010000000}">
      <formula1>$C$274:$C$286</formula1>
    </dataValidation>
    <dataValidation type="list" allowBlank="1" showInputMessage="1" showErrorMessage="1" promptTitle="Student status" prompt="Please select one of the options from the drop down list." sqref="E28:F28" xr:uid="{00000000-0002-0000-0200-000011000000}">
      <formula1>$E$274:$E$277</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E31:F31" xr:uid="{00000000-0002-0000-0200-000012000000}">
      <formula1>$C$63:$C$266</formula1>
    </dataValidation>
    <dataValidation allowBlank="1" showInputMessage="1" showErrorMessage="1" promptTitle="Employee number" prompt="Please enter the employee number (6 digits) if currently/was employed at LSE or type New if they have not worked here at LSE before._x000a__x000a_Then [TAB] to next field." sqref="B7:C7" xr:uid="{3E379214-66CA-4481-AE64-92CE25A66C01}"/>
    <dataValidation allowBlank="1" showInputMessage="1" showErrorMessage="1" promptTitle="Date of Birth" prompt="_x000a_Please enter the appointee's date of birth in this format: dd/mm/yyyy._x000a__x000a_If not known please enter TBC._x000a__x000a_Then [TAB} to next field_x000a_" sqref="E6:F6" xr:uid="{9E459448-C443-4EAE-B0C4-AA75DC60D9F5}"/>
    <dataValidation allowBlank="1" showInputMessage="1" showErrorMessage="1" promptTitle="Appointee's Title" prompt="Please enter title (i.e. Mr/Mrs/Miss/ Ms/Dr)._x000a__x000a_Then [TAB] to next box." sqref="C4" xr:uid="{E90DC217-71F7-4616-9E86-7CEA40A44431}"/>
    <dataValidation allowBlank="1" showInputMessage="1" showErrorMessage="1" promptTitle="Appointee's Surname" prompt="Please enter surname here. These details need to match the appointee's right to work documents._x000a__x000a_Then [TAB] to next box._x000a_" sqref="B6:C6" xr:uid="{A2482382-BE57-4577-8229-F2EA2F6B1DF0}"/>
  </dataValidations>
  <hyperlinks>
    <hyperlink ref="A54" r:id="rId1" xr:uid="{9317F6F7-7588-4397-ABF4-94513C049DD3}"/>
  </hyperlinks>
  <printOptions horizontalCentered="1" verticalCentered="1"/>
  <pageMargins left="0.51181102362204722" right="0.51181102362204722" top="0.78740157480314965" bottom="0.78740157480314965" header="0.51181102362204722" footer="0.51181102362204722"/>
  <pageSetup paperSize="9" scale="69"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C41"/>
  <sheetViews>
    <sheetView showGridLines="0" zoomScaleNormal="100" workbookViewId="0">
      <selection activeCell="B10" sqref="B10"/>
    </sheetView>
  </sheetViews>
  <sheetFormatPr defaultColWidth="0" defaultRowHeight="16.5" zeroHeight="1" x14ac:dyDescent="0.2"/>
  <cols>
    <col min="1" max="1" width="62.85546875" style="39" customWidth="1"/>
    <col min="2" max="2" width="45.85546875" style="71" customWidth="1"/>
    <col min="3" max="3" width="0" style="1" hidden="1" customWidth="1"/>
    <col min="4" max="16384" width="0" style="1" hidden="1"/>
  </cols>
  <sheetData>
    <row r="1" spans="1:3" s="4" customFormat="1" ht="30" customHeight="1" x14ac:dyDescent="0.2">
      <c r="A1" s="55"/>
      <c r="B1" s="56" t="s">
        <v>26</v>
      </c>
    </row>
    <row r="2" spans="1:3" s="4" customFormat="1" ht="29.25" customHeight="1" x14ac:dyDescent="0.2">
      <c r="A2" s="55"/>
      <c r="B2" s="57" t="s">
        <v>17</v>
      </c>
    </row>
    <row r="3" spans="1:3" s="4" customFormat="1" ht="15" customHeight="1" x14ac:dyDescent="0.2">
      <c r="A3" s="28"/>
      <c r="B3" s="32"/>
    </row>
    <row r="4" spans="1:3" s="4" customFormat="1" ht="20.100000000000001" customHeight="1" x14ac:dyDescent="0.2">
      <c r="A4" s="32" t="s">
        <v>7</v>
      </c>
      <c r="B4" s="32"/>
    </row>
    <row r="5" spans="1:3" s="4" customFormat="1" ht="20.100000000000001" customHeight="1" x14ac:dyDescent="0.2">
      <c r="A5" s="28" t="s">
        <v>6</v>
      </c>
      <c r="B5" s="30" t="str" cm="1">
        <f t="array" ref="B5:C5">'3 Contract Template'!C5&amp;" "&amp;'3 Contract Template'!B6:C6</f>
        <v xml:space="preserve"> </v>
      </c>
      <c r="C5" s="4" t="str">
        <v xml:space="preserve"> </v>
      </c>
    </row>
    <row r="6" spans="1:3" s="4" customFormat="1" ht="19.5" customHeight="1" x14ac:dyDescent="0.2">
      <c r="A6" s="58" t="s">
        <v>232</v>
      </c>
      <c r="B6" s="55">
        <f>'3 Contract Template'!E15</f>
        <v>0</v>
      </c>
    </row>
    <row r="7" spans="1:3" s="4" customFormat="1" ht="20.100000000000001" customHeight="1" x14ac:dyDescent="0.2">
      <c r="A7" s="28" t="s">
        <v>5</v>
      </c>
      <c r="B7" s="30">
        <f>'3 Contract Template'!E16</f>
        <v>0</v>
      </c>
    </row>
    <row r="8" spans="1:3" s="4" customFormat="1" ht="20.100000000000001" customHeight="1" x14ac:dyDescent="0.2">
      <c r="A8" s="28" t="s">
        <v>27</v>
      </c>
      <c r="B8" s="59">
        <f>'3 Contract Template'!E18</f>
        <v>0</v>
      </c>
      <c r="C8" s="5"/>
    </row>
    <row r="9" spans="1:3" s="4" customFormat="1" ht="20.100000000000001" customHeight="1" x14ac:dyDescent="0.2">
      <c r="A9" s="28" t="s">
        <v>28</v>
      </c>
      <c r="B9" s="59">
        <f>'3 Contract Template'!E19</f>
        <v>0</v>
      </c>
    </row>
    <row r="10" spans="1:3" s="4" customFormat="1" ht="20.100000000000001" customHeight="1" x14ac:dyDescent="0.2">
      <c r="A10" s="58" t="s">
        <v>143</v>
      </c>
      <c r="B10" s="60"/>
    </row>
    <row r="11" spans="1:3" s="4" customFormat="1" ht="21.75" customHeight="1" x14ac:dyDescent="0.2">
      <c r="A11" s="58" t="s">
        <v>166</v>
      </c>
      <c r="B11" s="30" t="str">
        <f>IF(B10="","",ROUND(B10*0.1864,2))</f>
        <v/>
      </c>
    </row>
    <row r="12" spans="1:3" s="4" customFormat="1" ht="20.100000000000001" customHeight="1" x14ac:dyDescent="0.2">
      <c r="A12" s="28" t="s">
        <v>25</v>
      </c>
      <c r="B12" s="30">
        <f>'3 Contract Template'!E31</f>
        <v>0</v>
      </c>
    </row>
    <row r="13" spans="1:3" s="4" customFormat="1" ht="20.100000000000001" customHeight="1" x14ac:dyDescent="0.2">
      <c r="A13" s="28" t="s">
        <v>22</v>
      </c>
      <c r="B13" s="61" t="str">
        <f>IF('3 Contract Template'!E31="","",'3 Contract Template'!E32+'3 Contract Template'!E33)</f>
        <v/>
      </c>
    </row>
    <row r="14" spans="1:3" s="4" customFormat="1" ht="20.100000000000001" customHeight="1" x14ac:dyDescent="0.2">
      <c r="A14" s="28" t="s">
        <v>23</v>
      </c>
      <c r="B14" s="61" t="str">
        <f>IF('3 Contract Template'!E31="","",('3 Contract Template'!E19-'3 Contract Template'!E18+1)/7*(B10)*('3 Contract Template'!E32+'3 Contract Template'!E33))</f>
        <v/>
      </c>
    </row>
    <row r="15" spans="1:3" s="4" customFormat="1" ht="20.100000000000001" customHeight="1" x14ac:dyDescent="0.2">
      <c r="A15" s="32" t="s">
        <v>233</v>
      </c>
      <c r="B15" s="62"/>
    </row>
    <row r="16" spans="1:3" s="4" customFormat="1" ht="20.100000000000001" customHeight="1" x14ac:dyDescent="0.2">
      <c r="A16" s="28" t="s">
        <v>348</v>
      </c>
      <c r="B16" s="61" t="str">
        <f>IF(B14="","",B14*1.143)</f>
        <v/>
      </c>
    </row>
    <row r="17" spans="1:2" s="4" customFormat="1" ht="53.25" customHeight="1" x14ac:dyDescent="0.2">
      <c r="A17" s="63" t="str">
        <f>IF(B13&lt;25.19, "Estimated total cost of appointment incl. 14.3% Employers NI and 21% superannuation on-costs:", "Estimated total cost of appointment incl. 14.3% Employers NI and 14.5% superannuation on-costs:")</f>
        <v>Estimated total cost of appointment incl. 14.3% Employers NI and 14.5% superannuation on-costs:</v>
      </c>
      <c r="B17" s="64" t="str">
        <f>IF(B14="","",IF(B13&lt;25.19, B14*1.353, B14*1.288))</f>
        <v/>
      </c>
    </row>
    <row r="18" spans="1:2" s="4" customFormat="1" ht="15" customHeight="1" x14ac:dyDescent="0.2">
      <c r="A18" s="28"/>
      <c r="B18" s="65"/>
    </row>
    <row r="19" spans="1:2" s="13" customFormat="1" x14ac:dyDescent="0.2">
      <c r="A19" s="34" t="s">
        <v>8</v>
      </c>
      <c r="B19" s="66" t="str">
        <f>IF(LEFT(B21,3)="1-A",(IF(B18=FALSE,"Please note: Last 5 digits of APTOS CODE must end in 30052 or 30190","")),"")</f>
        <v/>
      </c>
    </row>
    <row r="20" spans="1:2" s="4" customFormat="1" ht="20.100000000000001" customHeight="1" x14ac:dyDescent="0.2">
      <c r="A20" s="28" t="s">
        <v>11</v>
      </c>
      <c r="B20" s="60"/>
    </row>
    <row r="21" spans="1:2" s="4" customFormat="1" ht="20.100000000000001" customHeight="1" x14ac:dyDescent="0.2">
      <c r="A21" s="28" t="s">
        <v>302</v>
      </c>
      <c r="B21" s="67"/>
    </row>
    <row r="22" spans="1:2" s="4" customFormat="1" ht="20.100000000000001" customHeight="1" x14ac:dyDescent="0.2">
      <c r="A22" s="28" t="s">
        <v>10</v>
      </c>
      <c r="B22" s="68"/>
    </row>
    <row r="23" spans="1:2" s="4" customFormat="1" ht="15" customHeight="1" x14ac:dyDescent="0.2">
      <c r="A23" s="28"/>
      <c r="B23" s="32"/>
    </row>
    <row r="24" spans="1:2" s="4" customFormat="1" ht="20.100000000000001" customHeight="1" x14ac:dyDescent="0.2">
      <c r="A24" s="28" t="s">
        <v>12</v>
      </c>
      <c r="B24" s="60"/>
    </row>
    <row r="25" spans="1:2" s="4" customFormat="1" ht="20.100000000000001" customHeight="1" x14ac:dyDescent="0.2">
      <c r="A25" s="28" t="s">
        <v>302</v>
      </c>
      <c r="B25" s="67"/>
    </row>
    <row r="26" spans="1:2" s="4" customFormat="1" ht="20.100000000000001" customHeight="1" x14ac:dyDescent="0.2">
      <c r="A26" s="28" t="s">
        <v>10</v>
      </c>
      <c r="B26" s="68"/>
    </row>
    <row r="27" spans="1:2" s="4" customFormat="1" ht="20.100000000000001" customHeight="1" x14ac:dyDescent="0.2">
      <c r="A27" s="28"/>
      <c r="B27" s="68"/>
    </row>
    <row r="28" spans="1:2" s="4" customFormat="1" ht="20.100000000000001" customHeight="1" x14ac:dyDescent="0.2">
      <c r="A28" s="28" t="s">
        <v>11</v>
      </c>
      <c r="B28" s="60"/>
    </row>
    <row r="29" spans="1:2" s="4" customFormat="1" ht="20.100000000000001" customHeight="1" x14ac:dyDescent="0.2">
      <c r="A29" s="28" t="s">
        <v>303</v>
      </c>
      <c r="B29" s="67"/>
    </row>
    <row r="30" spans="1:2" s="4" customFormat="1" ht="20.100000000000001" customHeight="1" x14ac:dyDescent="0.2">
      <c r="A30" s="28" t="s">
        <v>10</v>
      </c>
      <c r="B30" s="68"/>
    </row>
    <row r="31" spans="1:2" s="4" customFormat="1" ht="20.100000000000001" customHeight="1" x14ac:dyDescent="0.2">
      <c r="A31" s="28"/>
      <c r="B31" s="68"/>
    </row>
    <row r="32" spans="1:2" s="4" customFormat="1" ht="20.100000000000001" customHeight="1" x14ac:dyDescent="0.2">
      <c r="A32" s="28" t="s">
        <v>12</v>
      </c>
      <c r="B32" s="60"/>
    </row>
    <row r="33" spans="1:2" s="4" customFormat="1" ht="20.100000000000001" customHeight="1" x14ac:dyDescent="0.2">
      <c r="A33" s="28" t="s">
        <v>303</v>
      </c>
      <c r="B33" s="67"/>
    </row>
    <row r="34" spans="1:2" s="4" customFormat="1" ht="20.100000000000001" customHeight="1" x14ac:dyDescent="0.2">
      <c r="A34" s="28" t="s">
        <v>10</v>
      </c>
      <c r="B34" s="68"/>
    </row>
    <row r="35" spans="1:2" s="4" customFormat="1" ht="20.100000000000001" customHeight="1" x14ac:dyDescent="0.2">
      <c r="A35" s="28"/>
      <c r="B35" s="68"/>
    </row>
    <row r="36" spans="1:2" s="4" customFormat="1" ht="15" customHeight="1" x14ac:dyDescent="0.2">
      <c r="A36" s="28"/>
      <c r="B36" s="32"/>
    </row>
    <row r="37" spans="1:2" s="4" customFormat="1" ht="20.100000000000001" customHeight="1" x14ac:dyDescent="0.2">
      <c r="A37" s="28" t="s">
        <v>238</v>
      </c>
      <c r="B37" s="69" t="s">
        <v>248</v>
      </c>
    </row>
    <row r="38" spans="1:2" s="4" customFormat="1" ht="15" customHeight="1" x14ac:dyDescent="0.2">
      <c r="A38" s="28"/>
      <c r="B38" s="32"/>
    </row>
    <row r="39" spans="1:2" s="4" customFormat="1" ht="20.100000000000001" customHeight="1" x14ac:dyDescent="0.2">
      <c r="A39" s="28" t="s">
        <v>9</v>
      </c>
      <c r="B39" s="70" t="s">
        <v>248</v>
      </c>
    </row>
    <row r="40" spans="1:2" s="4" customFormat="1" ht="15" customHeight="1" x14ac:dyDescent="0.2">
      <c r="A40" s="28"/>
      <c r="B40" s="32"/>
    </row>
    <row r="41" spans="1:2" x14ac:dyDescent="0.2"/>
  </sheetData>
  <sheetProtection algorithmName="SHA-512" hashValue="/AeXfWczDAOvoqQoV0Dl0boolgGzpa+3ghayDEyaTZwAjTSl9LQ+ETm/QUZ4USmkK6w2EJZlimBUQ1niOY91vw==" saltValue="y4ROw7x0PURc4FQdfCzxqw==" spinCount="100000" sheet="1" objects="1" scenarios="1"/>
  <protectedRanges>
    <protectedRange sqref="B39" name="Range2"/>
    <protectedRange sqref="B37" name="Range1"/>
  </protectedRanges>
  <phoneticPr fontId="0" type="noConversion"/>
  <conditionalFormatting sqref="B10">
    <cfRule type="containsBlanks" dxfId="5" priority="5">
      <formula>LEN(TRIM(B10))=0</formula>
    </cfRule>
  </conditionalFormatting>
  <conditionalFormatting sqref="B20">
    <cfRule type="expression" dxfId="4" priority="1">
      <formula>NOT(OR(NOT(ISBLANK(B20)),NOT(ISBLANK(B28)),NOT(ISBLANK(B32))))</formula>
    </cfRule>
  </conditionalFormatting>
  <conditionalFormatting sqref="B21">
    <cfRule type="expression" dxfId="3" priority="3" stopIfTrue="1">
      <formula>RIGHT(B21="30603")</formula>
    </cfRule>
    <cfRule type="expression" dxfId="2" priority="4" stopIfTrue="1">
      <formula>NOT(OR(NOT(ISBLANK(B21)),NOT(ISBLANK(B29)),NOT(ISBLANK(B33))))</formula>
    </cfRule>
  </conditionalFormatting>
  <conditionalFormatting sqref="B22">
    <cfRule type="expression" dxfId="1" priority="2">
      <formula>NOT(OR(NOT(ISBLANK(B22)),NOT(ISBLANK(B30)),NOT(ISBLANK(B34))))</formula>
    </cfRule>
  </conditionalFormatting>
  <conditionalFormatting sqref="B37">
    <cfRule type="expression" priority="9">
      <formula>$B$37</formula>
    </cfRule>
  </conditionalFormatting>
  <dataValidations xWindow="1064" yWindow="506" count="5">
    <dataValidation type="decimal" allowBlank="1" showInputMessage="1" showErrorMessage="1" error="This cell must not exceed 100%." prompt="Input the percentage of the appointment funded from this budget._x000a__x000a_Input in format 100% or 100.00%" sqref="B30 B22 B26 B34" xr:uid="{00000000-0002-0000-0300-000000000000}">
      <formula1>0</formula1>
      <formula2>1</formula2>
    </dataValidation>
    <dataValidation allowBlank="1" showInputMessage="1" showErrorMessage="1" promptTitle="Name of Budget/Grant" prompt="Input the name of the budget/grant from which this appointment will be funded._x000a__x000a_Then [TAB] to next box." sqref="B20:C20 B24 B28 B32" xr:uid="{00000000-0002-0000-0300-000001000000}"/>
    <dataValidation type="textLength" operator="equal" allowBlank="1" showInputMessage="1" showErrorMessage="1" errorTitle="Invalid format" error="Enter in the format xxxxxx.x.xxx.xxxx.xxxx.30604 for Hourly Support._x000a__x000a_If you are unsure of the right code, contact your FP&amp;A Manager._x000a_" promptTitle="OneFinance cost centre code" prompt="_x000a_Please enter the appropriate OneFinance cost centre code._x000a__x000a_For PJ please enter in the format (28 Characters) xxxxxx.x.xxx.xxxx.xxxx.30604 for Hourly Support._x000a__x000a_If unsure please contact your FP&amp;A Manager._x000a_" sqref="B33 B29" xr:uid="{00000000-0002-0000-0300-000002000000}">
      <formula1>28</formula1>
    </dataValidation>
    <dataValidation type="textLength" operator="equal" allowBlank="1" showInputMessage="1" showErrorMessage="1" errorTitle="Invalid format" error="Enter in the format xx.x.xxxx.xxxx.30604 for Hourly Support._x000a__x000a_If you are unsure of the right code, contact your FP&amp;A Manager._x000a_" promptTitle="OneFinance cost centre code" prompt="_x000a_Please enter the appropriate OneFinance cost centre code._x000a__x000a_For GL please enter in the format (20 Characters) xx.x.xxxx.xxxx.30604 for Hourly Support._x000a__x000a_If unsure please contact your FP&amp;A Manager._x000a_" sqref="B25 B21" xr:uid="{00000000-0002-0000-0300-000003000000}">
      <formula1>20</formula1>
    </dataValidation>
    <dataValidation type="decimal" allowBlank="1" showInputMessage="1" showErrorMessage="1" errorTitle="Hours per week" error="For hourly-paid contracts the maximum number of hours to be worked per week must be in the range 0 to 29.5. NB this excludes holiday hours" promptTitle="Hours per week" prompt="Enter the maximum number of hours to be worked per week (up to 29.5) in this box - NB this excludes holiday hours" sqref="B10" xr:uid="{00000000-0002-0000-0300-000004000000}">
      <formula1>0</formula1>
      <formula2>29.5</formula2>
    </dataValidation>
  </dataValidations>
  <printOptions horizontalCentered="1"/>
  <pageMargins left="0.74803149606299213" right="0.74803149606299213" top="0.98425196850393704" bottom="0.78740157480314965" header="0.51181102362204722" footer="0.51181102362204722"/>
  <pageSetup paperSize="9" scale="81"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11844E37-77C1-4F33-AAC1-6D03269F650E}">
            <xm:f>NOT(ISERROR(SEARCH($B$37,B37)))</xm:f>
            <xm:f>$B$37</xm:f>
            <x14:dxf/>
          </x14:cfRule>
          <xm:sqref>B37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762"/>
  <sheetViews>
    <sheetView zoomScale="115" zoomScaleNormal="115" workbookViewId="0">
      <selection activeCell="B8" sqref="B8"/>
    </sheetView>
  </sheetViews>
  <sheetFormatPr defaultColWidth="0" defaultRowHeight="12.75" zeroHeight="1" x14ac:dyDescent="0.2"/>
  <cols>
    <col min="1" max="1" width="69.5703125" style="36" customWidth="1"/>
    <col min="2" max="2" width="28.85546875" style="36" customWidth="1"/>
    <col min="3" max="16384" width="9.140625" style="36" hidden="1"/>
  </cols>
  <sheetData>
    <row r="1" spans="1:2" x14ac:dyDescent="0.2">
      <c r="A1" s="42"/>
      <c r="B1" s="73" t="s">
        <v>26</v>
      </c>
    </row>
    <row r="2" spans="1:2" ht="21.75" customHeight="1" x14ac:dyDescent="0.2">
      <c r="A2" s="42"/>
      <c r="B2" s="74" t="s">
        <v>182</v>
      </c>
    </row>
    <row r="3" spans="1:2" ht="20.25" customHeight="1" x14ac:dyDescent="0.2">
      <c r="A3" s="42"/>
      <c r="B3" s="42"/>
    </row>
    <row r="4" spans="1:2" x14ac:dyDescent="0.2">
      <c r="A4" s="75" t="s">
        <v>169</v>
      </c>
      <c r="B4" s="42"/>
    </row>
    <row r="5" spans="1:2" ht="36.75" customHeight="1" x14ac:dyDescent="0.2">
      <c r="A5" s="167" t="s">
        <v>315</v>
      </c>
      <c r="B5" s="167"/>
    </row>
    <row r="6" spans="1:2" ht="33" customHeight="1" x14ac:dyDescent="0.2">
      <c r="A6" s="167" t="s">
        <v>170</v>
      </c>
      <c r="B6" s="167"/>
    </row>
    <row r="7" spans="1:2" x14ac:dyDescent="0.2">
      <c r="A7" s="42"/>
      <c r="B7" s="42"/>
    </row>
    <row r="8" spans="1:2" x14ac:dyDescent="0.2">
      <c r="A8" s="76" t="s">
        <v>167</v>
      </c>
      <c r="B8" s="77"/>
    </row>
    <row r="9" spans="1:2" x14ac:dyDescent="0.2">
      <c r="A9" s="76" t="s">
        <v>349</v>
      </c>
      <c r="B9" s="78">
        <f>ROUND(14.3/113.8*B8,2)</f>
        <v>0</v>
      </c>
    </row>
    <row r="10" spans="1:2" x14ac:dyDescent="0.2">
      <c r="A10" s="76" t="s">
        <v>314</v>
      </c>
      <c r="B10" s="78">
        <f>B8-B9</f>
        <v>0</v>
      </c>
    </row>
    <row r="11" spans="1:2" ht="45.75" customHeight="1" x14ac:dyDescent="0.2">
      <c r="A11" s="168" t="s">
        <v>350</v>
      </c>
      <c r="B11" s="168"/>
    </row>
    <row r="12" spans="1:2" x14ac:dyDescent="0.2">
      <c r="A12" s="76" t="s">
        <v>25</v>
      </c>
      <c r="B12" s="79"/>
    </row>
    <row r="13" spans="1:2" x14ac:dyDescent="0.2">
      <c r="A13" s="76" t="s">
        <v>171</v>
      </c>
      <c r="B13" s="78" t="str">
        <f>IF(B12="","",(VLOOKUP(B12,A43:B246,2,"false")))</f>
        <v/>
      </c>
    </row>
    <row r="14" spans="1:2" x14ac:dyDescent="0.2">
      <c r="A14" s="76" t="s">
        <v>179</v>
      </c>
      <c r="B14" s="80" t="str">
        <f>IF(B12="","",(B10/B13))</f>
        <v/>
      </c>
    </row>
    <row r="15" spans="1:2" x14ac:dyDescent="0.2">
      <c r="A15" s="76" t="s">
        <v>178</v>
      </c>
      <c r="B15" s="80" t="str">
        <f>IF(B12="","",(ROUND(B14/1.184,2)))</f>
        <v/>
      </c>
    </row>
    <row r="16" spans="1:2" x14ac:dyDescent="0.2">
      <c r="A16" s="76" t="s">
        <v>180</v>
      </c>
      <c r="B16" s="80" t="str">
        <f>IF(B12="","",(B14-B15))</f>
        <v/>
      </c>
    </row>
    <row r="17" spans="1:2" x14ac:dyDescent="0.2">
      <c r="A17" s="76" t="s">
        <v>172</v>
      </c>
      <c r="B17" s="81"/>
    </row>
    <row r="18" spans="1:2" x14ac:dyDescent="0.2">
      <c r="A18" s="76" t="s">
        <v>173</v>
      </c>
      <c r="B18" s="81"/>
    </row>
    <row r="19" spans="1:2" x14ac:dyDescent="0.2">
      <c r="A19" s="76" t="s">
        <v>174</v>
      </c>
      <c r="B19" s="80">
        <f>ROUND((B18-B17+1)/7,2)</f>
        <v>0.14000000000000001</v>
      </c>
    </row>
    <row r="20" spans="1:2" x14ac:dyDescent="0.2">
      <c r="A20" s="76" t="s">
        <v>181</v>
      </c>
      <c r="B20" s="80" t="str">
        <f>IF(B17="","",(B14/B19))</f>
        <v/>
      </c>
    </row>
    <row r="21" spans="1:2" ht="13.5" thickBot="1" x14ac:dyDescent="0.25">
      <c r="A21" s="82" t="s">
        <v>236</v>
      </c>
      <c r="B21" s="83"/>
    </row>
    <row r="22" spans="1:2" ht="13.5" thickBot="1" x14ac:dyDescent="0.25">
      <c r="A22" s="82" t="s">
        <v>175</v>
      </c>
      <c r="B22" s="84" t="str">
        <f>IF(B17="","",(ROUND(B20/1.1864,2)))</f>
        <v/>
      </c>
    </row>
    <row r="23" spans="1:2" x14ac:dyDescent="0.2">
      <c r="A23" s="76" t="s">
        <v>166</v>
      </c>
      <c r="B23" s="85" t="str">
        <f>IF(B17="","",(B20-B22))</f>
        <v/>
      </c>
    </row>
    <row r="24" spans="1:2" ht="13.5" thickBot="1" x14ac:dyDescent="0.25">
      <c r="A24" s="86" t="str">
        <f>IF(B22&gt;29.5,"WARNING: Hourly-paid contracts should not be created in excess of 29.5 hours per week.","")</f>
        <v>WARNING: Hourly-paid contracts should not be created in excess of 29.5 hours per week.</v>
      </c>
      <c r="B24" s="42"/>
    </row>
    <row r="25" spans="1:2" ht="13.5" thickTop="1" x14ac:dyDescent="0.2">
      <c r="A25" s="87" t="s">
        <v>176</v>
      </c>
      <c r="B25" s="72"/>
    </row>
    <row r="26" spans="1:2" ht="45.75" customHeight="1" x14ac:dyDescent="0.2">
      <c r="A26" s="167" t="s">
        <v>315</v>
      </c>
      <c r="B26" s="167"/>
    </row>
    <row r="27" spans="1:2" ht="29.25" customHeight="1" x14ac:dyDescent="0.2">
      <c r="A27" s="167" t="s">
        <v>170</v>
      </c>
      <c r="B27" s="167"/>
    </row>
    <row r="28" spans="1:2" x14ac:dyDescent="0.2">
      <c r="A28" s="90"/>
      <c r="B28" s="90"/>
    </row>
    <row r="29" spans="1:2" x14ac:dyDescent="0.2">
      <c r="A29" s="76" t="s">
        <v>286</v>
      </c>
      <c r="B29" s="88">
        <v>52</v>
      </c>
    </row>
    <row r="30" spans="1:2" x14ac:dyDescent="0.2">
      <c r="A30" s="76" t="s">
        <v>177</v>
      </c>
      <c r="B30" s="80">
        <f>ROUND(B29*0.1864,2)</f>
        <v>9.69</v>
      </c>
    </row>
    <row r="31" spans="1:2" x14ac:dyDescent="0.2">
      <c r="A31" s="76" t="s">
        <v>287</v>
      </c>
      <c r="B31" s="80">
        <f>B29+B30</f>
        <v>61.69</v>
      </c>
    </row>
    <row r="32" spans="1:2" x14ac:dyDescent="0.2">
      <c r="A32" s="76" t="s">
        <v>172</v>
      </c>
      <c r="B32" s="81"/>
    </row>
    <row r="33" spans="1:6" x14ac:dyDescent="0.2">
      <c r="A33" s="76" t="s">
        <v>173</v>
      </c>
      <c r="B33" s="81"/>
    </row>
    <row r="34" spans="1:6" x14ac:dyDescent="0.2">
      <c r="A34" s="76" t="s">
        <v>174</v>
      </c>
      <c r="B34" s="80">
        <f>ROUND((B33-B32+1)/7,2)</f>
        <v>0.14000000000000001</v>
      </c>
    </row>
    <row r="35" spans="1:6" ht="13.5" thickBot="1" x14ac:dyDescent="0.25">
      <c r="A35" s="82" t="s">
        <v>236</v>
      </c>
      <c r="B35" s="83"/>
    </row>
    <row r="36" spans="1:6" ht="13.5" thickBot="1" x14ac:dyDescent="0.25">
      <c r="A36" s="82" t="s">
        <v>175</v>
      </c>
      <c r="B36" s="84">
        <f>IF(B29="","",B29/B$34)</f>
        <v>371.42857142857139</v>
      </c>
    </row>
    <row r="37" spans="1:6" x14ac:dyDescent="0.2">
      <c r="A37" s="76" t="s">
        <v>166</v>
      </c>
      <c r="B37" s="85">
        <f>B30/B$34</f>
        <v>69.214285714285708</v>
      </c>
    </row>
    <row r="38" spans="1:6" x14ac:dyDescent="0.2">
      <c r="A38" s="76" t="s">
        <v>288</v>
      </c>
      <c r="B38" s="85">
        <f>IF(B36="","",B36+B37)</f>
        <v>440.64285714285711</v>
      </c>
    </row>
    <row r="39" spans="1:6" x14ac:dyDescent="0.2">
      <c r="A39" s="86" t="str">
        <f>IF(B36&gt;29.5,"WARNING: Hourly-paid contracts should not be created in excess of 29.5 hours per week.","")</f>
        <v>WARNING: Hourly-paid contracts should not be created in excess of 29.5 hours per week.</v>
      </c>
      <c r="B39" s="42"/>
    </row>
    <row r="40" spans="1:6" x14ac:dyDescent="0.2">
      <c r="A40" s="89" t="str">
        <f>'3 Contract Template'!A1</f>
        <v>(Hourly Support Template - May 2024 v1.20)</v>
      </c>
      <c r="B40" s="42"/>
    </row>
    <row r="41" spans="1:6" x14ac:dyDescent="0.2">
      <c r="A41" s="89"/>
      <c r="B41" s="42"/>
    </row>
    <row r="42" spans="1:6" ht="26.25" hidden="1" customHeight="1" x14ac:dyDescent="0.2">
      <c r="A42" s="105">
        <v>45139</v>
      </c>
      <c r="B42" s="48" t="s">
        <v>336</v>
      </c>
      <c r="C42" s="46">
        <v>44774</v>
      </c>
      <c r="D42" s="48" t="s">
        <v>13</v>
      </c>
      <c r="E42" s="48" t="s">
        <v>3</v>
      </c>
      <c r="F42" s="48" t="s">
        <v>4</v>
      </c>
    </row>
    <row r="43" spans="1:6" ht="15.75" hidden="1" x14ac:dyDescent="0.2">
      <c r="A43" s="49" t="s">
        <v>183</v>
      </c>
      <c r="B43" s="101">
        <v>13.15</v>
      </c>
      <c r="C43" s="49" t="s">
        <v>183</v>
      </c>
      <c r="D43" s="101">
        <v>12.044</v>
      </c>
      <c r="E43" s="101">
        <v>2.2450000000000001</v>
      </c>
      <c r="F43" s="101">
        <v>14.289000000000001</v>
      </c>
    </row>
    <row r="44" spans="1:6" ht="15.75" hidden="1" x14ac:dyDescent="0.2">
      <c r="A44" s="50" t="s">
        <v>184</v>
      </c>
      <c r="B44" s="102">
        <v>13.15</v>
      </c>
      <c r="C44" s="50" t="s">
        <v>184</v>
      </c>
      <c r="D44" s="102">
        <v>12.044</v>
      </c>
      <c r="E44" s="102">
        <v>2.2450000000000001</v>
      </c>
      <c r="F44" s="102">
        <v>14.289000000000001</v>
      </c>
    </row>
    <row r="45" spans="1:6" ht="15.75" hidden="1" x14ac:dyDescent="0.2">
      <c r="A45" s="49" t="s">
        <v>185</v>
      </c>
      <c r="B45" s="101">
        <v>13.15</v>
      </c>
      <c r="C45" s="49" t="s">
        <v>185</v>
      </c>
      <c r="D45" s="101">
        <v>12.044</v>
      </c>
      <c r="E45" s="101">
        <v>2.2450000000000001</v>
      </c>
      <c r="F45" s="101">
        <v>14.289000000000001</v>
      </c>
    </row>
    <row r="46" spans="1:6" ht="15.75" hidden="1" x14ac:dyDescent="0.2">
      <c r="A46" s="50" t="s">
        <v>186</v>
      </c>
      <c r="B46" s="102">
        <v>13.15</v>
      </c>
      <c r="C46" s="50" t="s">
        <v>186</v>
      </c>
      <c r="D46" s="102">
        <v>12.044</v>
      </c>
      <c r="E46" s="102">
        <v>2.2450000000000001</v>
      </c>
      <c r="F46" s="102">
        <v>14.289000000000001</v>
      </c>
    </row>
    <row r="47" spans="1:6" ht="15.75" hidden="1" x14ac:dyDescent="0.2">
      <c r="A47" s="49" t="s">
        <v>187</v>
      </c>
      <c r="B47" s="101">
        <v>13.15</v>
      </c>
      <c r="C47" s="49" t="s">
        <v>187</v>
      </c>
      <c r="D47" s="101">
        <v>12.104200000000001</v>
      </c>
      <c r="E47" s="101">
        <v>2.2562000000000002</v>
      </c>
      <c r="F47" s="101">
        <v>14.3604</v>
      </c>
    </row>
    <row r="48" spans="1:6" ht="15.75" hidden="1" x14ac:dyDescent="0.2">
      <c r="A48" s="50" t="s">
        <v>188</v>
      </c>
      <c r="B48" s="102">
        <v>13.15</v>
      </c>
      <c r="C48" s="50" t="s">
        <v>188</v>
      </c>
      <c r="D48" s="102">
        <v>12.2143</v>
      </c>
      <c r="E48" s="102">
        <v>2.2766999999999999</v>
      </c>
      <c r="F48" s="102">
        <v>14.491</v>
      </c>
    </row>
    <row r="49" spans="1:6" ht="15.75" hidden="1" x14ac:dyDescent="0.2">
      <c r="A49" s="49" t="s">
        <v>189</v>
      </c>
      <c r="B49" s="101">
        <v>13.226699999999999</v>
      </c>
      <c r="C49" s="49" t="s">
        <v>189</v>
      </c>
      <c r="D49" s="101">
        <v>12.361000000000001</v>
      </c>
      <c r="E49" s="101">
        <v>2.3039999999999998</v>
      </c>
      <c r="F49" s="101">
        <v>14.665000000000001</v>
      </c>
    </row>
    <row r="50" spans="1:6" ht="15.75" hidden="1" x14ac:dyDescent="0.2">
      <c r="A50" s="50" t="s">
        <v>190</v>
      </c>
      <c r="B50" s="102">
        <v>13.2765</v>
      </c>
      <c r="C50" s="50" t="s">
        <v>190</v>
      </c>
      <c r="D50" s="102">
        <v>12.4076</v>
      </c>
      <c r="E50" s="102">
        <v>2.3127</v>
      </c>
      <c r="F50" s="102">
        <v>14.7203</v>
      </c>
    </row>
    <row r="51" spans="1:6" ht="15.75" hidden="1" x14ac:dyDescent="0.2">
      <c r="A51" s="49" t="s">
        <v>191</v>
      </c>
      <c r="B51" s="101">
        <v>13.4512</v>
      </c>
      <c r="C51" s="49" t="s">
        <v>191</v>
      </c>
      <c r="D51" s="101">
        <v>12.5707</v>
      </c>
      <c r="E51" s="101">
        <v>2.3431000000000002</v>
      </c>
      <c r="F51" s="101">
        <v>14.9138</v>
      </c>
    </row>
    <row r="52" spans="1:6" ht="15.75" hidden="1" x14ac:dyDescent="0.2">
      <c r="A52" s="50" t="s">
        <v>192</v>
      </c>
      <c r="B52" s="102">
        <v>13.4528</v>
      </c>
      <c r="C52" s="50" t="s">
        <v>192</v>
      </c>
      <c r="D52" s="102">
        <v>12.6912</v>
      </c>
      <c r="E52" s="102">
        <v>2.3656000000000001</v>
      </c>
      <c r="F52" s="102">
        <v>15.056800000000001</v>
      </c>
    </row>
    <row r="53" spans="1:6" ht="15.75" hidden="1" x14ac:dyDescent="0.2">
      <c r="A53" s="49" t="s">
        <v>193</v>
      </c>
      <c r="B53" s="101">
        <v>13.6374</v>
      </c>
      <c r="C53" s="49" t="s">
        <v>193</v>
      </c>
      <c r="D53" s="101">
        <v>12.8653</v>
      </c>
      <c r="E53" s="101">
        <v>2.3980000000000001</v>
      </c>
      <c r="F53" s="101">
        <v>15.263299999999999</v>
      </c>
    </row>
    <row r="54" spans="1:6" ht="15.75" hidden="1" x14ac:dyDescent="0.2">
      <c r="A54" s="50" t="s">
        <v>194</v>
      </c>
      <c r="B54" s="102">
        <v>13.743</v>
      </c>
      <c r="C54" s="50" t="s">
        <v>194</v>
      </c>
      <c r="D54" s="102">
        <v>12.965</v>
      </c>
      <c r="E54" s="102">
        <v>2.4165999999999999</v>
      </c>
      <c r="F54" s="102">
        <v>15.381599999999999</v>
      </c>
    </row>
    <row r="55" spans="1:6" ht="15.75" hidden="1" x14ac:dyDescent="0.2">
      <c r="A55" s="49" t="s">
        <v>195</v>
      </c>
      <c r="B55" s="101">
        <v>13.9117</v>
      </c>
      <c r="C55" s="49" t="s">
        <v>195</v>
      </c>
      <c r="D55" s="101">
        <v>13.123799999999999</v>
      </c>
      <c r="E55" s="101">
        <v>2.4462000000000002</v>
      </c>
      <c r="F55" s="101">
        <v>15.57</v>
      </c>
    </row>
    <row r="56" spans="1:6" ht="15.75" hidden="1" x14ac:dyDescent="0.2">
      <c r="A56" s="50" t="s">
        <v>196</v>
      </c>
      <c r="B56" s="102">
        <v>14.0634</v>
      </c>
      <c r="C56" s="50" t="s">
        <v>196</v>
      </c>
      <c r="D56" s="102">
        <v>13.267200000000001</v>
      </c>
      <c r="E56" s="102">
        <v>2.4729999999999999</v>
      </c>
      <c r="F56" s="102">
        <v>15.740200000000002</v>
      </c>
    </row>
    <row r="57" spans="1:6" ht="15.75" hidden="1" x14ac:dyDescent="0.2">
      <c r="A57" s="49" t="s">
        <v>197</v>
      </c>
      <c r="B57" s="101">
        <v>14.2035</v>
      </c>
      <c r="C57" s="49" t="s">
        <v>197</v>
      </c>
      <c r="D57" s="101">
        <v>13.3992</v>
      </c>
      <c r="E57" s="101">
        <v>2.4975999999999998</v>
      </c>
      <c r="F57" s="101">
        <v>15.896800000000001</v>
      </c>
    </row>
    <row r="58" spans="1:6" ht="15.75" hidden="1" x14ac:dyDescent="0.2">
      <c r="A58" s="50" t="s">
        <v>198</v>
      </c>
      <c r="B58" s="102">
        <v>14.350300000000001</v>
      </c>
      <c r="C58" s="50" t="s">
        <v>198</v>
      </c>
      <c r="D58" s="102">
        <v>13.537699999999999</v>
      </c>
      <c r="E58" s="102">
        <v>2.5234000000000001</v>
      </c>
      <c r="F58" s="102">
        <v>16.0611</v>
      </c>
    </row>
    <row r="59" spans="1:6" ht="15.75" hidden="1" x14ac:dyDescent="0.2">
      <c r="A59" s="49" t="s">
        <v>199</v>
      </c>
      <c r="B59" s="101">
        <v>14.5162</v>
      </c>
      <c r="C59" s="49" t="s">
        <v>199</v>
      </c>
      <c r="D59" s="101">
        <v>13.6943</v>
      </c>
      <c r="E59" s="101">
        <v>2.5526</v>
      </c>
      <c r="F59" s="101">
        <v>16.2469</v>
      </c>
    </row>
    <row r="60" spans="1:6" ht="15.75" hidden="1" x14ac:dyDescent="0.2">
      <c r="A60" s="50" t="s">
        <v>200</v>
      </c>
      <c r="B60" s="102">
        <v>14.715999999999999</v>
      </c>
      <c r="C60" s="50" t="s">
        <v>200</v>
      </c>
      <c r="D60" s="102">
        <v>13.8827</v>
      </c>
      <c r="E60" s="102">
        <v>2.5876999999999999</v>
      </c>
      <c r="F60" s="102">
        <v>16.470399999999998</v>
      </c>
    </row>
    <row r="61" spans="1:6" ht="15.75" hidden="1" x14ac:dyDescent="0.2">
      <c r="A61" s="50" t="s">
        <v>201</v>
      </c>
      <c r="B61" s="102">
        <v>14.350300000000001</v>
      </c>
      <c r="C61" s="50" t="s">
        <v>201</v>
      </c>
      <c r="D61" s="102">
        <v>13.537699999999999</v>
      </c>
      <c r="E61" s="102">
        <v>2.5234000000000001</v>
      </c>
      <c r="F61" s="102">
        <v>16.0611</v>
      </c>
    </row>
    <row r="62" spans="1:6" ht="15.75" hidden="1" x14ac:dyDescent="0.2">
      <c r="A62" s="49" t="s">
        <v>202</v>
      </c>
      <c r="B62" s="101">
        <v>14.5162</v>
      </c>
      <c r="C62" s="49" t="s">
        <v>202</v>
      </c>
      <c r="D62" s="101">
        <v>13.6943</v>
      </c>
      <c r="E62" s="101">
        <v>2.5526</v>
      </c>
      <c r="F62" s="101">
        <v>16.2469</v>
      </c>
    </row>
    <row r="63" spans="1:6" ht="15.75" hidden="1" x14ac:dyDescent="0.2">
      <c r="A63" s="50" t="s">
        <v>203</v>
      </c>
      <c r="B63" s="102">
        <v>14.715999999999999</v>
      </c>
      <c r="C63" s="50" t="s">
        <v>203</v>
      </c>
      <c r="D63" s="102">
        <v>13.8827</v>
      </c>
      <c r="E63" s="102">
        <v>2.5876999999999999</v>
      </c>
      <c r="F63" s="102">
        <v>16.470399999999998</v>
      </c>
    </row>
    <row r="64" spans="1:6" ht="15.75" hidden="1" x14ac:dyDescent="0.2">
      <c r="A64" s="49" t="s">
        <v>204</v>
      </c>
      <c r="B64" s="101">
        <v>14.894</v>
      </c>
      <c r="C64" s="49" t="s">
        <v>204</v>
      </c>
      <c r="D64" s="101">
        <v>14.050800000000001</v>
      </c>
      <c r="E64" s="101">
        <v>2.6190000000000002</v>
      </c>
      <c r="F64" s="101">
        <v>16.669800000000002</v>
      </c>
    </row>
    <row r="65" spans="1:6" ht="15.75" hidden="1" x14ac:dyDescent="0.2">
      <c r="A65" s="50" t="s">
        <v>205</v>
      </c>
      <c r="B65" s="102">
        <v>15.0982</v>
      </c>
      <c r="C65" s="50" t="s">
        <v>205</v>
      </c>
      <c r="D65" s="102">
        <v>14.243499999999999</v>
      </c>
      <c r="E65" s="102">
        <v>2.6549</v>
      </c>
      <c r="F65" s="102">
        <v>16.898399999999999</v>
      </c>
    </row>
    <row r="66" spans="1:6" ht="15.75" hidden="1" x14ac:dyDescent="0.2">
      <c r="A66" s="49" t="s">
        <v>206</v>
      </c>
      <c r="B66" s="101">
        <v>15.3058</v>
      </c>
      <c r="C66" s="49" t="s">
        <v>206</v>
      </c>
      <c r="D66" s="101">
        <v>14.439</v>
      </c>
      <c r="E66" s="101">
        <v>2.6913999999999998</v>
      </c>
      <c r="F66" s="101">
        <v>17.130400000000002</v>
      </c>
    </row>
    <row r="67" spans="1:6" ht="15.75" hidden="1" x14ac:dyDescent="0.2">
      <c r="A67" s="50" t="s">
        <v>207</v>
      </c>
      <c r="B67" s="102">
        <v>15.5045</v>
      </c>
      <c r="C67" s="50" t="s">
        <v>207</v>
      </c>
      <c r="D67" s="102">
        <v>14.626799999999999</v>
      </c>
      <c r="E67" s="102">
        <v>2.7263999999999999</v>
      </c>
      <c r="F67" s="102">
        <v>17.353200000000001</v>
      </c>
    </row>
    <row r="68" spans="1:6" ht="15.75" hidden="1" x14ac:dyDescent="0.2">
      <c r="A68" s="49" t="s">
        <v>208</v>
      </c>
      <c r="B68" s="101">
        <v>15.723000000000001</v>
      </c>
      <c r="C68" s="49" t="s">
        <v>208</v>
      </c>
      <c r="D68" s="101">
        <v>14.832700000000001</v>
      </c>
      <c r="E68" s="101">
        <v>2.7648000000000001</v>
      </c>
      <c r="F68" s="101">
        <v>17.5975</v>
      </c>
    </row>
    <row r="69" spans="1:6" ht="15.75" hidden="1" x14ac:dyDescent="0.2">
      <c r="A69" s="50" t="s">
        <v>209</v>
      </c>
      <c r="B69" s="102">
        <v>15.936</v>
      </c>
      <c r="C69" s="50" t="s">
        <v>209</v>
      </c>
      <c r="D69" s="102">
        <v>15.0336</v>
      </c>
      <c r="E69" s="102">
        <v>2.8022</v>
      </c>
      <c r="F69" s="102">
        <v>17.835799999999999</v>
      </c>
    </row>
    <row r="70" spans="1:6" ht="15.75" hidden="1" x14ac:dyDescent="0.2">
      <c r="A70" s="49" t="s">
        <v>210</v>
      </c>
      <c r="B70" s="101">
        <v>16.1632</v>
      </c>
      <c r="C70" s="49" t="s">
        <v>210</v>
      </c>
      <c r="D70" s="101">
        <v>15.2483</v>
      </c>
      <c r="E70" s="101">
        <v>2.8422000000000001</v>
      </c>
      <c r="F70" s="101">
        <v>18.090499999999999</v>
      </c>
    </row>
    <row r="71" spans="1:6" ht="15.75" hidden="1" x14ac:dyDescent="0.2">
      <c r="A71" s="50" t="s">
        <v>211</v>
      </c>
      <c r="B71" s="102">
        <v>16.390999999999998</v>
      </c>
      <c r="C71" s="50" t="s">
        <v>211</v>
      </c>
      <c r="D71" s="102">
        <v>15.462899999999999</v>
      </c>
      <c r="E71" s="102">
        <v>2.8822000000000001</v>
      </c>
      <c r="F71" s="102">
        <v>18.345099999999999</v>
      </c>
    </row>
    <row r="72" spans="1:6" ht="15.75" hidden="1" x14ac:dyDescent="0.2">
      <c r="A72" s="49" t="s">
        <v>212</v>
      </c>
      <c r="B72" s="101">
        <v>16.615500000000001</v>
      </c>
      <c r="C72" s="49" t="s">
        <v>212</v>
      </c>
      <c r="D72" s="101">
        <v>15.674799999999999</v>
      </c>
      <c r="E72" s="101">
        <v>2.9217</v>
      </c>
      <c r="F72" s="101">
        <v>18.596499999999999</v>
      </c>
    </row>
    <row r="73" spans="1:6" ht="15.75" hidden="1" x14ac:dyDescent="0.2">
      <c r="A73" s="50" t="s">
        <v>213</v>
      </c>
      <c r="B73" s="102">
        <v>16.8444</v>
      </c>
      <c r="C73" s="50" t="s">
        <v>213</v>
      </c>
      <c r="D73" s="102">
        <v>15.890499999999999</v>
      </c>
      <c r="E73" s="102">
        <v>2.9619</v>
      </c>
      <c r="F73" s="102">
        <v>18.852399999999999</v>
      </c>
    </row>
    <row r="74" spans="1:6" ht="15.75" hidden="1" x14ac:dyDescent="0.2">
      <c r="A74" s="49" t="s">
        <v>214</v>
      </c>
      <c r="B74" s="103">
        <v>17.076000000000001</v>
      </c>
      <c r="C74" s="49" t="s">
        <v>214</v>
      </c>
      <c r="D74" s="103">
        <v>16.109000000000002</v>
      </c>
      <c r="E74" s="103">
        <v>3.0026999999999999</v>
      </c>
      <c r="F74" s="103">
        <v>19.111700000000003</v>
      </c>
    </row>
    <row r="75" spans="1:6" ht="15.75" hidden="1" x14ac:dyDescent="0.2">
      <c r="A75" s="50" t="s">
        <v>215</v>
      </c>
      <c r="B75" s="102">
        <v>16.390999999999998</v>
      </c>
      <c r="C75" s="50" t="s">
        <v>215</v>
      </c>
      <c r="D75" s="102">
        <v>15.462899999999999</v>
      </c>
      <c r="E75" s="102">
        <v>2.8822000000000001</v>
      </c>
      <c r="F75" s="102">
        <v>18.345099999999999</v>
      </c>
    </row>
    <row r="76" spans="1:6" ht="15.75" hidden="1" x14ac:dyDescent="0.2">
      <c r="A76" s="49" t="s">
        <v>216</v>
      </c>
      <c r="B76" s="101">
        <v>16.615500000000001</v>
      </c>
      <c r="C76" s="49" t="s">
        <v>216</v>
      </c>
      <c r="D76" s="101">
        <v>15.674799999999999</v>
      </c>
      <c r="E76" s="101">
        <v>2.9217</v>
      </c>
      <c r="F76" s="101">
        <v>18.596499999999999</v>
      </c>
    </row>
    <row r="77" spans="1:6" ht="15.75" hidden="1" x14ac:dyDescent="0.2">
      <c r="A77" s="50" t="s">
        <v>217</v>
      </c>
      <c r="B77" s="102">
        <v>16.8444</v>
      </c>
      <c r="C77" s="50" t="s">
        <v>217</v>
      </c>
      <c r="D77" s="102">
        <v>15.890499999999999</v>
      </c>
      <c r="E77" s="102">
        <v>2.9619</v>
      </c>
      <c r="F77" s="102">
        <v>18.852399999999999</v>
      </c>
    </row>
    <row r="78" spans="1:6" ht="15.75" hidden="1" x14ac:dyDescent="0.2">
      <c r="A78" s="49" t="s">
        <v>218</v>
      </c>
      <c r="B78" s="103">
        <v>17.076000000000001</v>
      </c>
      <c r="C78" s="49" t="s">
        <v>218</v>
      </c>
      <c r="D78" s="103">
        <v>16.109000000000002</v>
      </c>
      <c r="E78" s="103">
        <v>3.0026999999999999</v>
      </c>
      <c r="F78" s="103">
        <v>19.111700000000003</v>
      </c>
    </row>
    <row r="79" spans="1:6" ht="15.75" hidden="1" x14ac:dyDescent="0.2">
      <c r="A79" s="50" t="s">
        <v>219</v>
      </c>
      <c r="B79" s="102">
        <v>17.3093</v>
      </c>
      <c r="C79" s="50" t="s">
        <v>219</v>
      </c>
      <c r="D79" s="102">
        <v>16.3291</v>
      </c>
      <c r="E79" s="102">
        <v>3.0436999999999999</v>
      </c>
      <c r="F79" s="102">
        <v>19.372800000000002</v>
      </c>
    </row>
    <row r="80" spans="1:6" ht="15.75" hidden="1" x14ac:dyDescent="0.2">
      <c r="A80" s="49" t="s">
        <v>220</v>
      </c>
      <c r="B80" s="101">
        <v>17.546900000000001</v>
      </c>
      <c r="C80" s="49" t="s">
        <v>220</v>
      </c>
      <c r="D80" s="101">
        <v>16.553599999999999</v>
      </c>
      <c r="E80" s="101">
        <v>3.0855000000000001</v>
      </c>
      <c r="F80" s="101">
        <v>19.639099999999999</v>
      </c>
    </row>
    <row r="81" spans="1:6" ht="15.75" hidden="1" x14ac:dyDescent="0.2">
      <c r="A81" s="50" t="s">
        <v>221</v>
      </c>
      <c r="B81" s="102">
        <v>17.788399999999999</v>
      </c>
      <c r="C81" s="50" t="s">
        <v>221</v>
      </c>
      <c r="D81" s="102">
        <v>16.781400000000001</v>
      </c>
      <c r="E81" s="102">
        <v>3.1280000000000001</v>
      </c>
      <c r="F81" s="102">
        <v>19.909400000000002</v>
      </c>
    </row>
    <row r="82" spans="1:6" ht="15.75" hidden="1" x14ac:dyDescent="0.2">
      <c r="A82" s="49" t="s">
        <v>222</v>
      </c>
      <c r="B82" s="101">
        <v>18.041899999999998</v>
      </c>
      <c r="C82" s="49" t="s">
        <v>222</v>
      </c>
      <c r="D82" s="101">
        <v>17.020199999999999</v>
      </c>
      <c r="E82" s="101">
        <v>3.1724999999999999</v>
      </c>
      <c r="F82" s="101">
        <v>20.192699999999999</v>
      </c>
    </row>
    <row r="83" spans="1:6" ht="15.75" hidden="1" x14ac:dyDescent="0.2">
      <c r="A83" s="50" t="s">
        <v>223</v>
      </c>
      <c r="B83" s="102">
        <v>18.126200000000001</v>
      </c>
      <c r="C83" s="50" t="s">
        <v>223</v>
      </c>
      <c r="D83" s="102">
        <v>17.262699999999999</v>
      </c>
      <c r="E83" s="102">
        <v>3.2176999999999998</v>
      </c>
      <c r="F83" s="102">
        <v>20.480399999999999</v>
      </c>
    </row>
    <row r="84" spans="1:6" ht="15.75" hidden="1" x14ac:dyDescent="0.2">
      <c r="A84" s="49" t="s">
        <v>224</v>
      </c>
      <c r="B84" s="101">
        <v>18.3748</v>
      </c>
      <c r="C84" s="49" t="s">
        <v>224</v>
      </c>
      <c r="D84" s="101">
        <v>17.4998</v>
      </c>
      <c r="E84" s="101">
        <v>3.2618999999999998</v>
      </c>
      <c r="F84" s="101">
        <v>20.761700000000001</v>
      </c>
    </row>
    <row r="85" spans="1:6" ht="15.75" hidden="1" x14ac:dyDescent="0.2">
      <c r="A85" s="50" t="s">
        <v>225</v>
      </c>
      <c r="B85" s="102">
        <v>18.6267</v>
      </c>
      <c r="C85" s="50" t="s">
        <v>225</v>
      </c>
      <c r="D85" s="102">
        <v>17.739599999999999</v>
      </c>
      <c r="E85" s="102">
        <v>3.3066</v>
      </c>
      <c r="F85" s="102">
        <v>21.046199999999999</v>
      </c>
    </row>
    <row r="86" spans="1:6" ht="15.75" hidden="1" x14ac:dyDescent="0.2">
      <c r="A86" s="49" t="s">
        <v>226</v>
      </c>
      <c r="B86" s="101">
        <v>18.882899999999999</v>
      </c>
      <c r="C86" s="49" t="s">
        <v>226</v>
      </c>
      <c r="D86" s="101">
        <v>17.9833</v>
      </c>
      <c r="E86" s="101">
        <v>3.3519999999999999</v>
      </c>
      <c r="F86" s="101">
        <v>21.3353</v>
      </c>
    </row>
    <row r="87" spans="1:6" ht="15.75" hidden="1" x14ac:dyDescent="0.2">
      <c r="A87" s="50" t="s">
        <v>227</v>
      </c>
      <c r="B87" s="102">
        <v>19.1419</v>
      </c>
      <c r="C87" s="50" t="s">
        <v>227</v>
      </c>
      <c r="D87" s="102">
        <v>18.2303</v>
      </c>
      <c r="E87" s="102">
        <v>3.3980999999999999</v>
      </c>
      <c r="F87" s="102">
        <v>21.628399999999999</v>
      </c>
    </row>
    <row r="88" spans="1:6" ht="15.75" hidden="1" x14ac:dyDescent="0.2">
      <c r="A88" s="49" t="s">
        <v>228</v>
      </c>
      <c r="B88" s="101">
        <v>19.405899999999999</v>
      </c>
      <c r="C88" s="49" t="s">
        <v>228</v>
      </c>
      <c r="D88" s="101">
        <v>18.4816</v>
      </c>
      <c r="E88" s="101">
        <v>3.4449000000000001</v>
      </c>
      <c r="F88" s="101">
        <v>21.926500000000001</v>
      </c>
    </row>
    <row r="89" spans="1:6" ht="15.75" hidden="1" x14ac:dyDescent="0.2">
      <c r="A89" s="49" t="s">
        <v>29</v>
      </c>
      <c r="B89" s="101">
        <v>18.3748</v>
      </c>
      <c r="C89" s="49" t="s">
        <v>29</v>
      </c>
      <c r="D89" s="101">
        <v>17.4998</v>
      </c>
      <c r="E89" s="101">
        <v>3.2618999999999998</v>
      </c>
      <c r="F89" s="101">
        <v>20.761700000000001</v>
      </c>
    </row>
    <row r="90" spans="1:6" ht="15.75" hidden="1" x14ac:dyDescent="0.2">
      <c r="A90" s="50" t="s">
        <v>30</v>
      </c>
      <c r="B90" s="102">
        <v>18.6267</v>
      </c>
      <c r="C90" s="50" t="s">
        <v>30</v>
      </c>
      <c r="D90" s="102">
        <v>17.739599999999999</v>
      </c>
      <c r="E90" s="102">
        <v>3.3066</v>
      </c>
      <c r="F90" s="102">
        <v>21.046199999999999</v>
      </c>
    </row>
    <row r="91" spans="1:6" ht="15.75" hidden="1" x14ac:dyDescent="0.2">
      <c r="A91" s="49" t="s">
        <v>31</v>
      </c>
      <c r="B91" s="101">
        <v>18.882899999999999</v>
      </c>
      <c r="C91" s="49" t="s">
        <v>31</v>
      </c>
      <c r="D91" s="101">
        <v>17.9833</v>
      </c>
      <c r="E91" s="101">
        <v>3.3519999999999999</v>
      </c>
      <c r="F91" s="101">
        <v>21.3353</v>
      </c>
    </row>
    <row r="92" spans="1:6" ht="15.75" hidden="1" x14ac:dyDescent="0.2">
      <c r="A92" s="50" t="s">
        <v>32</v>
      </c>
      <c r="B92" s="102">
        <v>19.1419</v>
      </c>
      <c r="C92" s="50" t="s">
        <v>32</v>
      </c>
      <c r="D92" s="102">
        <v>18.2303</v>
      </c>
      <c r="E92" s="102">
        <v>3.3980999999999999</v>
      </c>
      <c r="F92" s="102">
        <v>21.628399999999999</v>
      </c>
    </row>
    <row r="93" spans="1:6" ht="15.75" hidden="1" x14ac:dyDescent="0.2">
      <c r="A93" s="49" t="s">
        <v>33</v>
      </c>
      <c r="B93" s="101">
        <v>19.405899999999999</v>
      </c>
      <c r="C93" s="49" t="s">
        <v>33</v>
      </c>
      <c r="D93" s="101">
        <v>18.4816</v>
      </c>
      <c r="E93" s="101">
        <v>3.4449000000000001</v>
      </c>
      <c r="F93" s="101">
        <v>21.926500000000001</v>
      </c>
    </row>
    <row r="94" spans="1:6" ht="15.75" hidden="1" x14ac:dyDescent="0.2">
      <c r="A94" s="50" t="s">
        <v>34</v>
      </c>
      <c r="B94" s="102">
        <v>19.672000000000001</v>
      </c>
      <c r="C94" s="50" t="s">
        <v>34</v>
      </c>
      <c r="D94" s="102">
        <v>18.735099999999999</v>
      </c>
      <c r="E94" s="102">
        <v>3.4922</v>
      </c>
      <c r="F94" s="102">
        <v>22.2273</v>
      </c>
    </row>
    <row r="95" spans="1:6" ht="15.75" hidden="1" x14ac:dyDescent="0.2">
      <c r="A95" s="49" t="s">
        <v>35</v>
      </c>
      <c r="B95" s="101">
        <v>19.942499999999999</v>
      </c>
      <c r="C95" s="49" t="s">
        <v>35</v>
      </c>
      <c r="D95" s="101">
        <v>18.9924</v>
      </c>
      <c r="E95" s="101">
        <v>3.5400999999999998</v>
      </c>
      <c r="F95" s="101">
        <v>22.532499999999999</v>
      </c>
    </row>
    <row r="96" spans="1:6" ht="15.75" hidden="1" x14ac:dyDescent="0.2">
      <c r="A96" s="50" t="s">
        <v>36</v>
      </c>
      <c r="B96" s="102">
        <v>20.226099999999999</v>
      </c>
      <c r="C96" s="50" t="s">
        <v>36</v>
      </c>
      <c r="D96" s="102">
        <v>19.262899999999998</v>
      </c>
      <c r="E96" s="102">
        <v>3.5905999999999998</v>
      </c>
      <c r="F96" s="102">
        <v>22.853499999999997</v>
      </c>
    </row>
    <row r="97" spans="1:6" ht="15.75" hidden="1" x14ac:dyDescent="0.2">
      <c r="A97" s="49" t="s">
        <v>37</v>
      </c>
      <c r="B97" s="101">
        <v>20.5136</v>
      </c>
      <c r="C97" s="49" t="s">
        <v>37</v>
      </c>
      <c r="D97" s="101">
        <v>19.5367</v>
      </c>
      <c r="E97" s="101">
        <v>3.6415999999999999</v>
      </c>
      <c r="F97" s="101">
        <v>23.1783</v>
      </c>
    </row>
    <row r="98" spans="1:6" ht="15.75" hidden="1" x14ac:dyDescent="0.2">
      <c r="A98" s="50" t="s">
        <v>38</v>
      </c>
      <c r="B98" s="102">
        <v>20.8065</v>
      </c>
      <c r="C98" s="50" t="s">
        <v>38</v>
      </c>
      <c r="D98" s="102">
        <v>19.8154</v>
      </c>
      <c r="E98" s="102">
        <v>3.6934999999999998</v>
      </c>
      <c r="F98" s="102">
        <v>23.508900000000001</v>
      </c>
    </row>
    <row r="99" spans="1:6" ht="15.75" hidden="1" x14ac:dyDescent="0.2">
      <c r="A99" s="49" t="s">
        <v>39</v>
      </c>
      <c r="B99" s="101">
        <v>21.103300000000001</v>
      </c>
      <c r="C99" s="49" t="s">
        <v>39</v>
      </c>
      <c r="D99" s="101">
        <v>20.097999999999999</v>
      </c>
      <c r="E99" s="101">
        <v>3.7462</v>
      </c>
      <c r="F99" s="101">
        <v>23.844200000000001</v>
      </c>
    </row>
    <row r="100" spans="1:6" ht="15.75" hidden="1" x14ac:dyDescent="0.2">
      <c r="A100" s="50" t="s">
        <v>40</v>
      </c>
      <c r="B100" s="102">
        <v>21.406099999999999</v>
      </c>
      <c r="C100" s="50" t="s">
        <v>40</v>
      </c>
      <c r="D100" s="102">
        <v>20.386500000000002</v>
      </c>
      <c r="E100" s="102">
        <v>3.8</v>
      </c>
      <c r="F100" s="102">
        <v>24.186500000000002</v>
      </c>
    </row>
    <row r="101" spans="1:6" ht="15.75" hidden="1" x14ac:dyDescent="0.2">
      <c r="A101" s="49" t="s">
        <v>41</v>
      </c>
      <c r="B101" s="101">
        <v>21.712199999999999</v>
      </c>
      <c r="C101" s="49" t="s">
        <v>41</v>
      </c>
      <c r="D101" s="101">
        <v>20.677800000000001</v>
      </c>
      <c r="E101" s="101">
        <v>3.8542999999999998</v>
      </c>
      <c r="F101" s="101">
        <v>24.5321</v>
      </c>
    </row>
    <row r="102" spans="1:6" ht="15.75" hidden="1" x14ac:dyDescent="0.2">
      <c r="A102" s="50" t="s">
        <v>42</v>
      </c>
      <c r="B102" s="102">
        <v>22.0275</v>
      </c>
      <c r="C102" s="50" t="s">
        <v>42</v>
      </c>
      <c r="D102" s="102">
        <v>20.978400000000001</v>
      </c>
      <c r="E102" s="102">
        <v>3.9102999999999999</v>
      </c>
      <c r="F102" s="102">
        <v>24.8887</v>
      </c>
    </row>
    <row r="103" spans="1:6" ht="15.75" hidden="1" x14ac:dyDescent="0.2">
      <c r="A103" s="49" t="s">
        <v>43</v>
      </c>
      <c r="B103" s="101">
        <v>22.3413</v>
      </c>
      <c r="C103" s="49" t="s">
        <v>43</v>
      </c>
      <c r="D103" s="101">
        <v>21.2774</v>
      </c>
      <c r="E103" s="101">
        <v>3.9661</v>
      </c>
      <c r="F103" s="101">
        <v>25.243500000000001</v>
      </c>
    </row>
    <row r="104" spans="1:6" ht="15.75" hidden="1" x14ac:dyDescent="0.2">
      <c r="A104" s="50" t="s">
        <v>44</v>
      </c>
      <c r="B104" s="102">
        <v>22.6709</v>
      </c>
      <c r="C104" s="50" t="s">
        <v>44</v>
      </c>
      <c r="D104" s="102">
        <v>21.591100000000001</v>
      </c>
      <c r="E104" s="102">
        <v>4.0244999999999997</v>
      </c>
      <c r="F104" s="102">
        <v>25.615600000000001</v>
      </c>
    </row>
    <row r="105" spans="1:6" ht="15.75" hidden="1" x14ac:dyDescent="0.2">
      <c r="A105" s="50" t="s">
        <v>45</v>
      </c>
      <c r="B105" s="102">
        <v>22.0275</v>
      </c>
      <c r="C105" s="50" t="s">
        <v>45</v>
      </c>
      <c r="D105" s="102">
        <v>20.978400000000001</v>
      </c>
      <c r="E105" s="102">
        <v>3.9102999999999999</v>
      </c>
      <c r="F105" s="102">
        <v>24.8887</v>
      </c>
    </row>
    <row r="106" spans="1:6" ht="15.75" hidden="1" x14ac:dyDescent="0.2">
      <c r="A106" s="49" t="s">
        <v>46</v>
      </c>
      <c r="B106" s="101">
        <v>22.3413</v>
      </c>
      <c r="C106" s="49" t="s">
        <v>46</v>
      </c>
      <c r="D106" s="101">
        <v>21.2774</v>
      </c>
      <c r="E106" s="101">
        <v>3.9661</v>
      </c>
      <c r="F106" s="101">
        <v>25.243500000000001</v>
      </c>
    </row>
    <row r="107" spans="1:6" ht="15.75" hidden="1" x14ac:dyDescent="0.2">
      <c r="A107" s="50" t="s">
        <v>47</v>
      </c>
      <c r="B107" s="102">
        <v>22.6709</v>
      </c>
      <c r="C107" s="50" t="s">
        <v>47</v>
      </c>
      <c r="D107" s="102">
        <v>21.591100000000001</v>
      </c>
      <c r="E107" s="102">
        <v>4.0244999999999997</v>
      </c>
      <c r="F107" s="102">
        <v>25.615600000000001</v>
      </c>
    </row>
    <row r="108" spans="1:6" ht="15.75" hidden="1" x14ac:dyDescent="0.2">
      <c r="A108" s="49" t="s">
        <v>48</v>
      </c>
      <c r="B108" s="101">
        <v>23.005500000000001</v>
      </c>
      <c r="C108" s="49" t="s">
        <v>48</v>
      </c>
      <c r="D108" s="101">
        <v>21.909800000000001</v>
      </c>
      <c r="E108" s="101">
        <v>4.0838999999999999</v>
      </c>
      <c r="F108" s="101">
        <v>25.9937</v>
      </c>
    </row>
    <row r="109" spans="1:6" ht="15.75" hidden="1" x14ac:dyDescent="0.2">
      <c r="A109" s="50" t="s">
        <v>49</v>
      </c>
      <c r="B109" s="102">
        <v>23.333500000000001</v>
      </c>
      <c r="C109" s="50" t="s">
        <v>49</v>
      </c>
      <c r="D109" s="102">
        <v>22.221900000000002</v>
      </c>
      <c r="E109" s="102">
        <v>4.1421000000000001</v>
      </c>
      <c r="F109" s="102">
        <v>26.364000000000001</v>
      </c>
    </row>
    <row r="110" spans="1:6" ht="15.75" hidden="1" x14ac:dyDescent="0.2">
      <c r="A110" s="49" t="s">
        <v>50</v>
      </c>
      <c r="B110" s="101">
        <v>23.665299999999998</v>
      </c>
      <c r="C110" s="49" t="s">
        <v>50</v>
      </c>
      <c r="D110" s="101">
        <v>22.5379</v>
      </c>
      <c r="E110" s="101">
        <v>4.2009999999999996</v>
      </c>
      <c r="F110" s="101">
        <v>26.738900000000001</v>
      </c>
    </row>
    <row r="111" spans="1:6" ht="15.75" hidden="1" x14ac:dyDescent="0.2">
      <c r="A111" s="50" t="s">
        <v>51</v>
      </c>
      <c r="B111" s="102">
        <v>24.001999999999999</v>
      </c>
      <c r="C111" s="50" t="s">
        <v>51</v>
      </c>
      <c r="D111" s="102">
        <v>22.858699999999999</v>
      </c>
      <c r="E111" s="102">
        <v>4.2607999999999997</v>
      </c>
      <c r="F111" s="102">
        <v>27.119499999999999</v>
      </c>
    </row>
    <row r="112" spans="1:6" ht="15.75" hidden="1" x14ac:dyDescent="0.2">
      <c r="A112" s="49" t="s">
        <v>52</v>
      </c>
      <c r="B112" s="101">
        <v>24.344799999999999</v>
      </c>
      <c r="C112" s="49" t="s">
        <v>52</v>
      </c>
      <c r="D112" s="101">
        <v>23.185099999999998</v>
      </c>
      <c r="E112" s="101">
        <v>4.3216999999999999</v>
      </c>
      <c r="F112" s="101">
        <v>27.506799999999998</v>
      </c>
    </row>
    <row r="113" spans="1:6" ht="15.75" hidden="1" x14ac:dyDescent="0.2">
      <c r="A113" s="50" t="s">
        <v>53</v>
      </c>
      <c r="B113" s="102">
        <v>24.691400000000002</v>
      </c>
      <c r="C113" s="50" t="s">
        <v>53</v>
      </c>
      <c r="D113" s="102">
        <v>23.5153</v>
      </c>
      <c r="E113" s="102">
        <v>4.3832000000000004</v>
      </c>
      <c r="F113" s="102">
        <v>27.898499999999999</v>
      </c>
    </row>
    <row r="114" spans="1:6" ht="15.75" hidden="1" x14ac:dyDescent="0.2">
      <c r="A114" s="49" t="s">
        <v>54</v>
      </c>
      <c r="B114" s="101">
        <v>25.042899999999999</v>
      </c>
      <c r="C114" s="49" t="s">
        <v>54</v>
      </c>
      <c r="D114" s="101">
        <v>23.8504</v>
      </c>
      <c r="E114" s="101">
        <v>4.4457000000000004</v>
      </c>
      <c r="F114" s="101">
        <v>28.296100000000003</v>
      </c>
    </row>
    <row r="115" spans="1:6" ht="15.75" hidden="1" x14ac:dyDescent="0.2">
      <c r="A115" s="50" t="s">
        <v>55</v>
      </c>
      <c r="B115" s="102">
        <v>25.4038</v>
      </c>
      <c r="C115" s="50" t="s">
        <v>55</v>
      </c>
      <c r="D115" s="102">
        <v>24.1937</v>
      </c>
      <c r="E115" s="102">
        <v>4.5096999999999996</v>
      </c>
      <c r="F115" s="102">
        <v>28.703399999999998</v>
      </c>
    </row>
    <row r="116" spans="1:6" ht="15.75" hidden="1" x14ac:dyDescent="0.2">
      <c r="A116" s="49" t="s">
        <v>56</v>
      </c>
      <c r="B116" s="101">
        <v>25.774999999999999</v>
      </c>
      <c r="C116" s="49" t="s">
        <v>56</v>
      </c>
      <c r="D116" s="101">
        <v>24.5474</v>
      </c>
      <c r="E116" s="101">
        <v>4.5755999999999997</v>
      </c>
      <c r="F116" s="101">
        <v>29.122999999999998</v>
      </c>
    </row>
    <row r="117" spans="1:6" ht="15.75" hidden="1" x14ac:dyDescent="0.2">
      <c r="A117" s="50" t="s">
        <v>57</v>
      </c>
      <c r="B117" s="102">
        <v>26.150600000000001</v>
      </c>
      <c r="C117" s="50" t="s">
        <v>57</v>
      </c>
      <c r="D117" s="102">
        <v>24.904900000000001</v>
      </c>
      <c r="E117" s="102">
        <v>4.6421999999999999</v>
      </c>
      <c r="F117" s="102">
        <v>29.5471</v>
      </c>
    </row>
    <row r="118" spans="1:6" ht="15.75" hidden="1" x14ac:dyDescent="0.2">
      <c r="A118" s="49" t="s">
        <v>58</v>
      </c>
      <c r="B118" s="101">
        <v>26.532299999999999</v>
      </c>
      <c r="C118" s="49" t="s">
        <v>58</v>
      </c>
      <c r="D118" s="101">
        <v>25.2685</v>
      </c>
      <c r="E118" s="101">
        <v>4.71</v>
      </c>
      <c r="F118" s="101">
        <v>29.9785</v>
      </c>
    </row>
    <row r="119" spans="1:6" ht="15.75" hidden="1" x14ac:dyDescent="0.2">
      <c r="A119" s="50" t="s">
        <v>59</v>
      </c>
      <c r="B119" s="102">
        <v>26.918299999999999</v>
      </c>
      <c r="C119" s="50" t="s">
        <v>59</v>
      </c>
      <c r="D119" s="102">
        <v>25.636500000000002</v>
      </c>
      <c r="E119" s="102">
        <v>4.7786</v>
      </c>
      <c r="F119" s="102">
        <v>30.415100000000002</v>
      </c>
    </row>
    <row r="120" spans="1:6" ht="15.75" hidden="1" x14ac:dyDescent="0.2">
      <c r="A120" s="49" t="s">
        <v>60</v>
      </c>
      <c r="B120" s="101">
        <v>27.311499999999999</v>
      </c>
      <c r="C120" s="49" t="s">
        <v>60</v>
      </c>
      <c r="D120" s="101">
        <v>26.0105</v>
      </c>
      <c r="E120" s="101">
        <v>4.8483000000000001</v>
      </c>
      <c r="F120" s="101">
        <v>30.858800000000002</v>
      </c>
    </row>
    <row r="121" spans="1:6" ht="15.75" hidden="1" x14ac:dyDescent="0.2">
      <c r="A121" s="50" t="s">
        <v>61</v>
      </c>
      <c r="B121" s="102">
        <v>27.709499999999998</v>
      </c>
      <c r="C121" s="50" t="s">
        <v>61</v>
      </c>
      <c r="D121" s="102">
        <v>26.389900000000001</v>
      </c>
      <c r="E121" s="102">
        <v>4.9189999999999996</v>
      </c>
      <c r="F121" s="102">
        <v>31.308900000000001</v>
      </c>
    </row>
    <row r="122" spans="1:6" ht="15.75" hidden="1" x14ac:dyDescent="0.2">
      <c r="A122" s="49" t="s">
        <v>62</v>
      </c>
      <c r="B122" s="101">
        <v>28.1142</v>
      </c>
      <c r="C122" s="49" t="s">
        <v>62</v>
      </c>
      <c r="D122" s="101">
        <v>26.775400000000001</v>
      </c>
      <c r="E122" s="101">
        <v>4.9908999999999999</v>
      </c>
      <c r="F122" s="101">
        <v>31.766300000000001</v>
      </c>
    </row>
    <row r="123" spans="1:6" ht="15.75" hidden="1" x14ac:dyDescent="0.2">
      <c r="A123" s="50" t="s">
        <v>63</v>
      </c>
      <c r="B123" s="102">
        <v>28.524799999999999</v>
      </c>
      <c r="C123" s="50" t="s">
        <v>63</v>
      </c>
      <c r="D123" s="102">
        <v>27.166399999999999</v>
      </c>
      <c r="E123" s="102">
        <v>5.0637999999999996</v>
      </c>
      <c r="F123" s="102">
        <v>32.230199999999996</v>
      </c>
    </row>
    <row r="124" spans="1:6" ht="15.75" hidden="1" x14ac:dyDescent="0.2">
      <c r="A124" s="50" t="s">
        <v>64</v>
      </c>
      <c r="B124" s="102">
        <v>27.709499999999998</v>
      </c>
      <c r="C124" s="50" t="s">
        <v>64</v>
      </c>
      <c r="D124" s="102">
        <v>26.389900000000001</v>
      </c>
      <c r="E124" s="102">
        <v>4.9189999999999996</v>
      </c>
      <c r="F124" s="102">
        <v>31.308900000000001</v>
      </c>
    </row>
    <row r="125" spans="1:6" ht="15.75" hidden="1" x14ac:dyDescent="0.2">
      <c r="A125" s="49" t="s">
        <v>65</v>
      </c>
      <c r="B125" s="101">
        <v>28.1142</v>
      </c>
      <c r="C125" s="49" t="s">
        <v>65</v>
      </c>
      <c r="D125" s="101">
        <v>26.775400000000001</v>
      </c>
      <c r="E125" s="101">
        <v>4.9908999999999999</v>
      </c>
      <c r="F125" s="101">
        <v>31.766300000000001</v>
      </c>
    </row>
    <row r="126" spans="1:6" ht="15.75" hidden="1" x14ac:dyDescent="0.2">
      <c r="A126" s="50" t="s">
        <v>66</v>
      </c>
      <c r="B126" s="102">
        <v>28.524799999999999</v>
      </c>
      <c r="C126" s="50" t="s">
        <v>66</v>
      </c>
      <c r="D126" s="102">
        <v>27.166399999999999</v>
      </c>
      <c r="E126" s="102">
        <v>5.0637999999999996</v>
      </c>
      <c r="F126" s="102">
        <v>32.230199999999996</v>
      </c>
    </row>
    <row r="127" spans="1:6" ht="15.75" hidden="1" x14ac:dyDescent="0.2">
      <c r="A127" s="49" t="s">
        <v>67</v>
      </c>
      <c r="B127" s="101">
        <v>28.941500000000001</v>
      </c>
      <c r="C127" s="49" t="s">
        <v>67</v>
      </c>
      <c r="D127" s="101">
        <v>27.562799999999999</v>
      </c>
      <c r="E127" s="101">
        <v>5.1376999999999997</v>
      </c>
      <c r="F127" s="101">
        <v>32.700499999999998</v>
      </c>
    </row>
    <row r="128" spans="1:6" ht="15.75" hidden="1" x14ac:dyDescent="0.2">
      <c r="A128" s="50" t="s">
        <v>68</v>
      </c>
      <c r="B128" s="102">
        <v>29.3642</v>
      </c>
      <c r="C128" s="50" t="s">
        <v>68</v>
      </c>
      <c r="D128" s="102">
        <v>27.965199999999999</v>
      </c>
      <c r="E128" s="102">
        <v>5.2126999999999999</v>
      </c>
      <c r="F128" s="102">
        <v>33.177900000000001</v>
      </c>
    </row>
    <row r="129" spans="1:6" ht="15.75" hidden="1" x14ac:dyDescent="0.2">
      <c r="A129" s="49" t="s">
        <v>69</v>
      </c>
      <c r="B129" s="101">
        <v>29.792999999999999</v>
      </c>
      <c r="C129" s="49" t="s">
        <v>69</v>
      </c>
      <c r="D129" s="101">
        <v>28.373699999999999</v>
      </c>
      <c r="E129" s="101">
        <v>5.2888000000000002</v>
      </c>
      <c r="F129" s="101">
        <v>33.662500000000001</v>
      </c>
    </row>
    <row r="130" spans="1:6" ht="15.75" hidden="1" x14ac:dyDescent="0.2">
      <c r="A130" s="50" t="s">
        <v>70</v>
      </c>
      <c r="B130" s="102">
        <v>30.228300000000001</v>
      </c>
      <c r="C130" s="50" t="s">
        <v>70</v>
      </c>
      <c r="D130" s="102">
        <v>28.7882</v>
      </c>
      <c r="E130" s="102">
        <v>5.3661000000000003</v>
      </c>
      <c r="F130" s="102">
        <v>34.154299999999999</v>
      </c>
    </row>
    <row r="131" spans="1:6" ht="15.75" hidden="1" x14ac:dyDescent="0.2">
      <c r="A131" s="49" t="s">
        <v>71</v>
      </c>
      <c r="B131" s="101">
        <v>30.669599999999999</v>
      </c>
      <c r="C131" s="49" t="s">
        <v>71</v>
      </c>
      <c r="D131" s="101">
        <v>29.2087</v>
      </c>
      <c r="E131" s="101">
        <v>5.4444999999999997</v>
      </c>
      <c r="F131" s="101">
        <v>34.653199999999998</v>
      </c>
    </row>
    <row r="132" spans="1:6" ht="15.75" hidden="1" x14ac:dyDescent="0.2">
      <c r="A132" s="50" t="s">
        <v>72</v>
      </c>
      <c r="B132" s="102">
        <v>31.118099999999998</v>
      </c>
      <c r="C132" s="50" t="s">
        <v>72</v>
      </c>
      <c r="D132" s="102">
        <v>29.6358</v>
      </c>
      <c r="E132" s="102">
        <v>5.5240999999999998</v>
      </c>
      <c r="F132" s="102">
        <v>35.1599</v>
      </c>
    </row>
    <row r="133" spans="1:6" ht="15.75" hidden="1" x14ac:dyDescent="0.2">
      <c r="A133" s="49" t="s">
        <v>73</v>
      </c>
      <c r="B133" s="101">
        <v>31.5731</v>
      </c>
      <c r="C133" s="49" t="s">
        <v>73</v>
      </c>
      <c r="D133" s="101">
        <v>30.068899999999999</v>
      </c>
      <c r="E133" s="101">
        <v>5.6048</v>
      </c>
      <c r="F133" s="101">
        <v>35.673699999999997</v>
      </c>
    </row>
    <row r="134" spans="1:6" ht="15.75" hidden="1" x14ac:dyDescent="0.2">
      <c r="A134" s="50" t="s">
        <v>74</v>
      </c>
      <c r="B134" s="102">
        <v>32.034700000000001</v>
      </c>
      <c r="C134" s="50" t="s">
        <v>74</v>
      </c>
      <c r="D134" s="102">
        <v>30.508600000000001</v>
      </c>
      <c r="E134" s="102">
        <v>5.6867999999999999</v>
      </c>
      <c r="F134" s="102">
        <v>36.195399999999999</v>
      </c>
    </row>
    <row r="135" spans="1:6" ht="15.75" hidden="1" x14ac:dyDescent="0.2">
      <c r="A135" s="49" t="s">
        <v>75</v>
      </c>
      <c r="B135" s="101">
        <v>32.197299999999998</v>
      </c>
      <c r="C135" s="49" t="s">
        <v>75</v>
      </c>
      <c r="D135" s="101">
        <v>30.663599999999999</v>
      </c>
      <c r="E135" s="101">
        <v>5.7156000000000002</v>
      </c>
      <c r="F135" s="101">
        <v>36.379199999999997</v>
      </c>
    </row>
    <row r="136" spans="1:6" ht="15.75" hidden="1" x14ac:dyDescent="0.2">
      <c r="A136" s="50" t="s">
        <v>76</v>
      </c>
      <c r="B136" s="104">
        <v>32.672600000000003</v>
      </c>
      <c r="C136" s="50" t="s">
        <v>76</v>
      </c>
      <c r="D136" s="104">
        <v>31.116399999999999</v>
      </c>
      <c r="E136" s="104">
        <v>5.8</v>
      </c>
      <c r="F136" s="104">
        <v>36.916399999999996</v>
      </c>
    </row>
    <row r="137" spans="1:6" ht="15.75" hidden="1" x14ac:dyDescent="0.2">
      <c r="A137" s="49" t="s">
        <v>77</v>
      </c>
      <c r="B137" s="101">
        <v>33.155000000000001</v>
      </c>
      <c r="C137" s="49" t="s">
        <v>77</v>
      </c>
      <c r="D137" s="101">
        <v>31.575800000000001</v>
      </c>
      <c r="E137" s="101">
        <v>5.8856999999999999</v>
      </c>
      <c r="F137" s="101">
        <v>37.461500000000001</v>
      </c>
    </row>
    <row r="138" spans="1:6" ht="15.75" hidden="1" x14ac:dyDescent="0.2">
      <c r="A138" s="50" t="s">
        <v>78</v>
      </c>
      <c r="B138" s="102">
        <v>33.645000000000003</v>
      </c>
      <c r="C138" s="50" t="s">
        <v>78</v>
      </c>
      <c r="D138" s="102">
        <v>32.042299999999997</v>
      </c>
      <c r="E138" s="102">
        <v>5.9725999999999999</v>
      </c>
      <c r="F138" s="102">
        <v>38.014899999999997</v>
      </c>
    </row>
    <row r="139" spans="1:6" ht="15.75" hidden="1" x14ac:dyDescent="0.2">
      <c r="A139" s="49" t="s">
        <v>79</v>
      </c>
      <c r="B139" s="101">
        <v>34.141100000000002</v>
      </c>
      <c r="C139" s="49" t="s">
        <v>79</v>
      </c>
      <c r="D139" s="101">
        <v>32.514899999999997</v>
      </c>
      <c r="E139" s="101">
        <v>6.0606999999999998</v>
      </c>
      <c r="F139" s="101">
        <v>38.575599999999994</v>
      </c>
    </row>
    <row r="140" spans="1:6" ht="15.75" hidden="1" x14ac:dyDescent="0.2">
      <c r="A140" s="50" t="s">
        <v>80</v>
      </c>
      <c r="B140" s="102">
        <v>34.646000000000001</v>
      </c>
      <c r="C140" s="50" t="s">
        <v>80</v>
      </c>
      <c r="D140" s="102">
        <v>32.995600000000003</v>
      </c>
      <c r="E140" s="102">
        <v>6.1502999999999997</v>
      </c>
      <c r="F140" s="102">
        <v>39.145900000000005</v>
      </c>
    </row>
    <row r="141" spans="1:6" ht="15.75" hidden="1" x14ac:dyDescent="0.2">
      <c r="A141" s="49" t="s">
        <v>81</v>
      </c>
      <c r="B141" s="101">
        <v>35.157400000000003</v>
      </c>
      <c r="C141" s="49" t="s">
        <v>81</v>
      </c>
      <c r="D141" s="101">
        <v>33.482900000000001</v>
      </c>
      <c r="E141" s="101">
        <v>6.2412000000000001</v>
      </c>
      <c r="F141" s="101">
        <v>39.7241</v>
      </c>
    </row>
    <row r="142" spans="1:6" ht="15.75" hidden="1" x14ac:dyDescent="0.2">
      <c r="A142" s="50" t="s">
        <v>82</v>
      </c>
      <c r="B142" s="102">
        <v>35.677</v>
      </c>
      <c r="C142" s="50" t="s">
        <v>82</v>
      </c>
      <c r="D142" s="102">
        <v>33.977400000000003</v>
      </c>
      <c r="E142" s="102">
        <v>6.3333000000000004</v>
      </c>
      <c r="F142" s="102">
        <v>40.310700000000004</v>
      </c>
    </row>
    <row r="143" spans="1:6" ht="15.75" hidden="1" x14ac:dyDescent="0.2">
      <c r="A143" s="50" t="s">
        <v>83</v>
      </c>
      <c r="B143" s="104">
        <v>32.672600000000003</v>
      </c>
      <c r="C143" s="50" t="s">
        <v>83</v>
      </c>
      <c r="D143" s="104">
        <v>31.116399999999999</v>
      </c>
      <c r="E143" s="104">
        <v>5.8</v>
      </c>
      <c r="F143" s="104">
        <v>36.916399999999996</v>
      </c>
    </row>
    <row r="144" spans="1:6" ht="15.75" hidden="1" x14ac:dyDescent="0.2">
      <c r="A144" s="49" t="s">
        <v>84</v>
      </c>
      <c r="B144" s="101">
        <v>33.155000000000001</v>
      </c>
      <c r="C144" s="49" t="s">
        <v>84</v>
      </c>
      <c r="D144" s="101">
        <v>31.575800000000001</v>
      </c>
      <c r="E144" s="101">
        <v>5.8856999999999999</v>
      </c>
      <c r="F144" s="101">
        <v>37.461500000000001</v>
      </c>
    </row>
    <row r="145" spans="1:6" ht="15.75" hidden="1" x14ac:dyDescent="0.2">
      <c r="A145" s="50" t="s">
        <v>85</v>
      </c>
      <c r="B145" s="102">
        <v>33.645000000000003</v>
      </c>
      <c r="C145" s="50" t="s">
        <v>85</v>
      </c>
      <c r="D145" s="102">
        <v>32.042299999999997</v>
      </c>
      <c r="E145" s="102">
        <v>5.9725999999999999</v>
      </c>
      <c r="F145" s="102">
        <v>38.014899999999997</v>
      </c>
    </row>
    <row r="146" spans="1:6" ht="15.75" hidden="1" x14ac:dyDescent="0.2">
      <c r="A146" s="49" t="s">
        <v>86</v>
      </c>
      <c r="B146" s="101">
        <v>34.141100000000002</v>
      </c>
      <c r="C146" s="49" t="s">
        <v>86</v>
      </c>
      <c r="D146" s="101">
        <v>32.514899999999997</v>
      </c>
      <c r="E146" s="101">
        <v>6.0606999999999998</v>
      </c>
      <c r="F146" s="101">
        <v>38.575599999999994</v>
      </c>
    </row>
    <row r="147" spans="1:6" ht="15.75" hidden="1" x14ac:dyDescent="0.2">
      <c r="A147" s="50" t="s">
        <v>87</v>
      </c>
      <c r="B147" s="102">
        <v>34.646000000000001</v>
      </c>
      <c r="C147" s="50" t="s">
        <v>87</v>
      </c>
      <c r="D147" s="102">
        <v>32.995600000000003</v>
      </c>
      <c r="E147" s="102">
        <v>6.1502999999999997</v>
      </c>
      <c r="F147" s="102">
        <v>39.145900000000005</v>
      </c>
    </row>
    <row r="148" spans="1:6" ht="15.75" hidden="1" x14ac:dyDescent="0.2">
      <c r="A148" s="49" t="s">
        <v>88</v>
      </c>
      <c r="B148" s="101">
        <v>35.157400000000003</v>
      </c>
      <c r="C148" s="49" t="s">
        <v>88</v>
      </c>
      <c r="D148" s="101">
        <v>33.482900000000001</v>
      </c>
      <c r="E148" s="101">
        <v>6.2412000000000001</v>
      </c>
      <c r="F148" s="101">
        <v>39.7241</v>
      </c>
    </row>
    <row r="149" spans="1:6" ht="15.75" hidden="1" x14ac:dyDescent="0.2">
      <c r="A149" s="50" t="s">
        <v>89</v>
      </c>
      <c r="B149" s="102">
        <v>35.677</v>
      </c>
      <c r="C149" s="50" t="s">
        <v>89</v>
      </c>
      <c r="D149" s="102">
        <v>33.977400000000003</v>
      </c>
      <c r="E149" s="102">
        <v>6.3333000000000004</v>
      </c>
      <c r="F149" s="102">
        <v>40.310700000000004</v>
      </c>
    </row>
    <row r="150" spans="1:6" ht="15.75" hidden="1" x14ac:dyDescent="0.2">
      <c r="A150" s="49" t="s">
        <v>90</v>
      </c>
      <c r="B150" s="101">
        <v>36.204300000000003</v>
      </c>
      <c r="C150" s="49" t="s">
        <v>90</v>
      </c>
      <c r="D150" s="101">
        <v>34.479500000000002</v>
      </c>
      <c r="E150" s="101">
        <v>6.4268999999999998</v>
      </c>
      <c r="F150" s="101">
        <v>40.906400000000005</v>
      </c>
    </row>
    <row r="151" spans="1:6" ht="15.75" hidden="1" x14ac:dyDescent="0.2">
      <c r="A151" s="50" t="s">
        <v>91</v>
      </c>
      <c r="B151" s="102">
        <v>36.738199999999999</v>
      </c>
      <c r="C151" s="50" t="s">
        <v>91</v>
      </c>
      <c r="D151" s="102">
        <v>34.988700000000001</v>
      </c>
      <c r="E151" s="102">
        <v>6.5217999999999998</v>
      </c>
      <c r="F151" s="102">
        <v>41.5105</v>
      </c>
    </row>
    <row r="152" spans="1:6" ht="15.75" hidden="1" x14ac:dyDescent="0.2">
      <c r="A152" s="49" t="s">
        <v>92</v>
      </c>
      <c r="B152" s="101">
        <v>37.280799999999999</v>
      </c>
      <c r="C152" s="49" t="s">
        <v>92</v>
      </c>
      <c r="D152" s="101">
        <v>35.505099999999999</v>
      </c>
      <c r="E152" s="101">
        <v>6.6181000000000001</v>
      </c>
      <c r="F152" s="101">
        <v>42.123199999999997</v>
      </c>
    </row>
    <row r="153" spans="1:6" ht="15.75" hidden="1" x14ac:dyDescent="0.2">
      <c r="A153" s="50" t="s">
        <v>93</v>
      </c>
      <c r="B153" s="102">
        <v>37.831600000000002</v>
      </c>
      <c r="C153" s="50" t="s">
        <v>93</v>
      </c>
      <c r="D153" s="102">
        <v>36.029600000000002</v>
      </c>
      <c r="E153" s="102">
        <v>6.7159000000000004</v>
      </c>
      <c r="F153" s="102">
        <v>42.7455</v>
      </c>
    </row>
    <row r="154" spans="1:6" ht="15.75" hidden="1" x14ac:dyDescent="0.2">
      <c r="A154" s="49" t="s">
        <v>94</v>
      </c>
      <c r="B154" s="101">
        <v>38.390700000000002</v>
      </c>
      <c r="C154" s="49" t="s">
        <v>94</v>
      </c>
      <c r="D154" s="101">
        <v>36.561900000000001</v>
      </c>
      <c r="E154" s="101">
        <v>6.8151000000000002</v>
      </c>
      <c r="F154" s="101">
        <v>43.377000000000002</v>
      </c>
    </row>
    <row r="155" spans="1:6" ht="15.75" hidden="1" x14ac:dyDescent="0.2">
      <c r="A155" s="50" t="s">
        <v>95</v>
      </c>
      <c r="B155" s="102">
        <v>38.957999999999998</v>
      </c>
      <c r="C155" s="50" t="s">
        <v>95</v>
      </c>
      <c r="D155" s="102">
        <v>37.1023</v>
      </c>
      <c r="E155" s="102">
        <v>6.9157999999999999</v>
      </c>
      <c r="F155" s="102">
        <v>44.018099999999997</v>
      </c>
    </row>
    <row r="156" spans="1:6" ht="15.75" hidden="1" x14ac:dyDescent="0.2">
      <c r="A156" s="49" t="s">
        <v>96</v>
      </c>
      <c r="B156" s="101">
        <v>39.532899999999998</v>
      </c>
      <c r="C156" s="49" t="s">
        <v>96</v>
      </c>
      <c r="D156" s="101">
        <v>37.649799999999999</v>
      </c>
      <c r="E156" s="101">
        <v>7.0179</v>
      </c>
      <c r="F156" s="101">
        <v>44.667699999999996</v>
      </c>
    </row>
    <row r="157" spans="1:6" ht="15.75" hidden="1" x14ac:dyDescent="0.2">
      <c r="A157" s="50" t="s">
        <v>97</v>
      </c>
      <c r="B157" s="102">
        <v>40.117699999999999</v>
      </c>
      <c r="C157" s="50" t="s">
        <v>97</v>
      </c>
      <c r="D157" s="102">
        <v>38.206699999999998</v>
      </c>
      <c r="E157" s="102">
        <v>7.1216999999999997</v>
      </c>
      <c r="F157" s="102">
        <v>45.328399999999995</v>
      </c>
    </row>
    <row r="158" spans="1:6" ht="15.75" hidden="1" x14ac:dyDescent="0.2">
      <c r="A158" s="49" t="s">
        <v>98</v>
      </c>
      <c r="B158" s="101">
        <v>40.710099999999997</v>
      </c>
      <c r="C158" s="49" t="s">
        <v>98</v>
      </c>
      <c r="D158" s="101">
        <v>38.770699999999998</v>
      </c>
      <c r="E158" s="101">
        <v>7.2267999999999999</v>
      </c>
      <c r="F158" s="101">
        <v>45.997499999999995</v>
      </c>
    </row>
    <row r="159" spans="1:6" ht="15.75" hidden="1" x14ac:dyDescent="0.2">
      <c r="A159" s="52" t="s">
        <v>240</v>
      </c>
      <c r="B159" s="102">
        <v>41.3108</v>
      </c>
      <c r="C159" s="52" t="s">
        <v>240</v>
      </c>
      <c r="D159" s="102">
        <v>39.3429</v>
      </c>
      <c r="E159" s="102">
        <v>7.3334999999999999</v>
      </c>
      <c r="F159" s="102">
        <v>46.676400000000001</v>
      </c>
    </row>
    <row r="160" spans="1:6" ht="15.75" hidden="1" x14ac:dyDescent="0.2">
      <c r="A160" s="49" t="s">
        <v>241</v>
      </c>
      <c r="B160" s="101">
        <v>41.921900000000001</v>
      </c>
      <c r="C160" s="49" t="s">
        <v>241</v>
      </c>
      <c r="D160" s="101">
        <v>39.924900000000001</v>
      </c>
      <c r="E160" s="101">
        <v>7.4420000000000002</v>
      </c>
      <c r="F160" s="101">
        <v>47.366900000000001</v>
      </c>
    </row>
    <row r="161" spans="1:6" ht="15.75" hidden="1" x14ac:dyDescent="0.2">
      <c r="A161" s="49" t="s">
        <v>99</v>
      </c>
      <c r="B161" s="101">
        <v>38.390700000000002</v>
      </c>
      <c r="C161" s="49" t="s">
        <v>99</v>
      </c>
      <c r="D161" s="101">
        <v>36.561900000000001</v>
      </c>
      <c r="E161" s="101">
        <v>6.8151000000000002</v>
      </c>
      <c r="F161" s="101">
        <v>43.377000000000002</v>
      </c>
    </row>
    <row r="162" spans="1:6" ht="15.75" hidden="1" x14ac:dyDescent="0.2">
      <c r="A162" s="50" t="s">
        <v>100</v>
      </c>
      <c r="B162" s="102">
        <v>38.957999999999998</v>
      </c>
      <c r="C162" s="50" t="s">
        <v>100</v>
      </c>
      <c r="D162" s="102">
        <v>37.1023</v>
      </c>
      <c r="E162" s="102">
        <v>6.9157999999999999</v>
      </c>
      <c r="F162" s="102">
        <v>44.018099999999997</v>
      </c>
    </row>
    <row r="163" spans="1:6" ht="15.75" hidden="1" x14ac:dyDescent="0.2">
      <c r="A163" s="49" t="s">
        <v>101</v>
      </c>
      <c r="B163" s="101">
        <v>39.532899999999998</v>
      </c>
      <c r="C163" s="49" t="s">
        <v>101</v>
      </c>
      <c r="D163" s="101">
        <v>37.649799999999999</v>
      </c>
      <c r="E163" s="101">
        <v>7.0179</v>
      </c>
      <c r="F163" s="101">
        <v>44.667699999999996</v>
      </c>
    </row>
    <row r="164" spans="1:6" ht="15.75" hidden="1" x14ac:dyDescent="0.2">
      <c r="A164" s="50" t="s">
        <v>102</v>
      </c>
      <c r="B164" s="102">
        <v>40.117699999999999</v>
      </c>
      <c r="C164" s="50" t="s">
        <v>102</v>
      </c>
      <c r="D164" s="102">
        <v>38.206699999999998</v>
      </c>
      <c r="E164" s="102">
        <v>7.1216999999999997</v>
      </c>
      <c r="F164" s="102">
        <v>45.328399999999995</v>
      </c>
    </row>
    <row r="165" spans="1:6" ht="15.75" hidden="1" x14ac:dyDescent="0.2">
      <c r="A165" s="49" t="s">
        <v>103</v>
      </c>
      <c r="B165" s="101">
        <v>40.710099999999997</v>
      </c>
      <c r="C165" s="49" t="s">
        <v>103</v>
      </c>
      <c r="D165" s="101">
        <v>38.770699999999998</v>
      </c>
      <c r="E165" s="101">
        <v>7.2267999999999999</v>
      </c>
      <c r="F165" s="101">
        <v>45.997499999999995</v>
      </c>
    </row>
    <row r="166" spans="1:6" ht="15.75" hidden="1" x14ac:dyDescent="0.2">
      <c r="A166" s="50" t="s">
        <v>104</v>
      </c>
      <c r="B166" s="102">
        <v>41.3108</v>
      </c>
      <c r="C166" s="50" t="s">
        <v>104</v>
      </c>
      <c r="D166" s="102">
        <v>39.3429</v>
      </c>
      <c r="E166" s="102">
        <v>7.3334999999999999</v>
      </c>
      <c r="F166" s="102">
        <v>46.676400000000001</v>
      </c>
    </row>
    <row r="167" spans="1:6" ht="15.75" hidden="1" x14ac:dyDescent="0.2">
      <c r="A167" s="49" t="s">
        <v>105</v>
      </c>
      <c r="B167" s="101">
        <v>41.921900000000001</v>
      </c>
      <c r="C167" s="49" t="s">
        <v>105</v>
      </c>
      <c r="D167" s="101">
        <v>39.924900000000001</v>
      </c>
      <c r="E167" s="101">
        <v>7.4420000000000002</v>
      </c>
      <c r="F167" s="101">
        <v>47.366900000000001</v>
      </c>
    </row>
    <row r="168" spans="1:6" ht="15.75" hidden="1" x14ac:dyDescent="0.2">
      <c r="A168" s="50" t="s">
        <v>106</v>
      </c>
      <c r="B168" s="102">
        <v>42.540599999999998</v>
      </c>
      <c r="C168" s="50" t="s">
        <v>106</v>
      </c>
      <c r="D168" s="102">
        <v>40.514699999999998</v>
      </c>
      <c r="E168" s="102">
        <v>7.5518999999999998</v>
      </c>
      <c r="F168" s="102">
        <v>48.066599999999994</v>
      </c>
    </row>
    <row r="169" spans="1:6" ht="15.75" hidden="1" x14ac:dyDescent="0.2">
      <c r="A169" s="49" t="s">
        <v>107</v>
      </c>
      <c r="B169" s="101">
        <v>43.169699999999999</v>
      </c>
      <c r="C169" s="49" t="s">
        <v>107</v>
      </c>
      <c r="D169" s="101">
        <v>41.113700000000001</v>
      </c>
      <c r="E169" s="101">
        <v>7.6635</v>
      </c>
      <c r="F169" s="101">
        <v>48.777200000000001</v>
      </c>
    </row>
    <row r="170" spans="1:6" ht="15.75" hidden="1" x14ac:dyDescent="0.2">
      <c r="A170" s="50" t="s">
        <v>108</v>
      </c>
      <c r="B170" s="102">
        <v>43.807600000000001</v>
      </c>
      <c r="C170" s="50" t="s">
        <v>108</v>
      </c>
      <c r="D170" s="102">
        <v>41.721499999999999</v>
      </c>
      <c r="E170" s="102">
        <v>7.7767999999999997</v>
      </c>
      <c r="F170" s="102">
        <v>49.4983</v>
      </c>
    </row>
    <row r="171" spans="1:6" ht="15.75" hidden="1" x14ac:dyDescent="0.2">
      <c r="A171" s="49" t="s">
        <v>109</v>
      </c>
      <c r="B171" s="101">
        <v>44.455399999999997</v>
      </c>
      <c r="C171" s="49" t="s">
        <v>109</v>
      </c>
      <c r="D171" s="101">
        <v>42.338000000000001</v>
      </c>
      <c r="E171" s="101">
        <v>7.8917999999999999</v>
      </c>
      <c r="F171" s="101">
        <v>50.229799999999997</v>
      </c>
    </row>
    <row r="172" spans="1:6" ht="15.75" hidden="1" x14ac:dyDescent="0.2">
      <c r="A172" s="50" t="s">
        <v>110</v>
      </c>
      <c r="B172" s="102">
        <v>45.111899999999999</v>
      </c>
      <c r="C172" s="50" t="s">
        <v>110</v>
      </c>
      <c r="D172" s="102">
        <v>42.963299999999997</v>
      </c>
      <c r="E172" s="102">
        <v>8.0083000000000002</v>
      </c>
      <c r="F172" s="102">
        <v>50.971599999999995</v>
      </c>
    </row>
    <row r="173" spans="1:6" ht="15.75" hidden="1" x14ac:dyDescent="0.2">
      <c r="A173" s="49" t="s">
        <v>111</v>
      </c>
      <c r="B173" s="101">
        <v>45.778799999999997</v>
      </c>
      <c r="C173" s="49" t="s">
        <v>111</v>
      </c>
      <c r="D173" s="101">
        <v>43.598500000000001</v>
      </c>
      <c r="E173" s="101">
        <v>8.1266999999999996</v>
      </c>
      <c r="F173" s="101">
        <v>51.725200000000001</v>
      </c>
    </row>
    <row r="174" spans="1:6" ht="15.75" hidden="1" x14ac:dyDescent="0.2">
      <c r="A174" s="50" t="s">
        <v>112</v>
      </c>
      <c r="B174" s="102">
        <v>46.455599999999997</v>
      </c>
      <c r="C174" s="50" t="s">
        <v>112</v>
      </c>
      <c r="D174" s="102">
        <v>44.243000000000002</v>
      </c>
      <c r="E174" s="102">
        <v>8.2468000000000004</v>
      </c>
      <c r="F174" s="102">
        <v>52.489800000000002</v>
      </c>
    </row>
    <row r="175" spans="1:6" ht="15.75" hidden="1" x14ac:dyDescent="0.2">
      <c r="A175" s="49" t="s">
        <v>113</v>
      </c>
      <c r="B175" s="101">
        <v>47.1417</v>
      </c>
      <c r="C175" s="49" t="s">
        <v>113</v>
      </c>
      <c r="D175" s="101">
        <v>44.896700000000003</v>
      </c>
      <c r="E175" s="101">
        <v>8.3687000000000005</v>
      </c>
      <c r="F175" s="101">
        <v>53.2654</v>
      </c>
    </row>
    <row r="176" spans="1:6" ht="15.75" hidden="1" x14ac:dyDescent="0.2">
      <c r="A176" s="50" t="s">
        <v>114</v>
      </c>
      <c r="B176" s="102">
        <v>47.838700000000003</v>
      </c>
      <c r="C176" s="50" t="s">
        <v>114</v>
      </c>
      <c r="D176" s="102">
        <v>45.559800000000003</v>
      </c>
      <c r="E176" s="102">
        <v>8.4923000000000002</v>
      </c>
      <c r="F176" s="102">
        <v>54.052100000000003</v>
      </c>
    </row>
    <row r="177" spans="1:6" ht="15.75" hidden="1" x14ac:dyDescent="0.2">
      <c r="A177" s="49" t="s">
        <v>115</v>
      </c>
      <c r="B177" s="101">
        <v>48.545099999999998</v>
      </c>
      <c r="C177" s="49" t="s">
        <v>115</v>
      </c>
      <c r="D177" s="101">
        <v>46.2333</v>
      </c>
      <c r="E177" s="101">
        <v>8.6178000000000008</v>
      </c>
      <c r="F177" s="101">
        <v>54.851100000000002</v>
      </c>
    </row>
    <row r="178" spans="1:6" ht="15.75" hidden="1" x14ac:dyDescent="0.2">
      <c r="A178" s="50" t="s">
        <v>116</v>
      </c>
      <c r="B178" s="102">
        <v>49.262900000000002</v>
      </c>
      <c r="C178" s="50" t="s">
        <v>116</v>
      </c>
      <c r="D178" s="102">
        <v>46.916699999999999</v>
      </c>
      <c r="E178" s="102">
        <v>8.7452000000000005</v>
      </c>
      <c r="F178" s="102">
        <v>55.661900000000003</v>
      </c>
    </row>
    <row r="179" spans="1:6" ht="15.75" hidden="1" x14ac:dyDescent="0.2">
      <c r="A179" s="50" t="s">
        <v>117</v>
      </c>
      <c r="B179" s="102">
        <v>43.807600000000001</v>
      </c>
      <c r="C179" s="50" t="s">
        <v>117</v>
      </c>
      <c r="D179" s="102">
        <v>41.721499999999999</v>
      </c>
      <c r="E179" s="102">
        <v>7.7767999999999997</v>
      </c>
      <c r="F179" s="102">
        <v>49.4983</v>
      </c>
    </row>
    <row r="180" spans="1:6" ht="15.75" hidden="1" x14ac:dyDescent="0.2">
      <c r="A180" s="49" t="s">
        <v>118</v>
      </c>
      <c r="B180" s="101">
        <v>44.455399999999997</v>
      </c>
      <c r="C180" s="49" t="s">
        <v>118</v>
      </c>
      <c r="D180" s="101">
        <v>42.338000000000001</v>
      </c>
      <c r="E180" s="101">
        <v>7.8917999999999999</v>
      </c>
      <c r="F180" s="101">
        <v>50.229799999999997</v>
      </c>
    </row>
    <row r="181" spans="1:6" ht="15.75" hidden="1" x14ac:dyDescent="0.2">
      <c r="A181" s="50" t="s">
        <v>119</v>
      </c>
      <c r="B181" s="102">
        <v>45.111899999999999</v>
      </c>
      <c r="C181" s="50" t="s">
        <v>119</v>
      </c>
      <c r="D181" s="102">
        <v>42.963299999999997</v>
      </c>
      <c r="E181" s="102">
        <v>8.0083000000000002</v>
      </c>
      <c r="F181" s="102">
        <v>50.971599999999995</v>
      </c>
    </row>
    <row r="182" spans="1:6" ht="15.75" hidden="1" x14ac:dyDescent="0.2">
      <c r="A182" s="49" t="s">
        <v>120</v>
      </c>
      <c r="B182" s="101">
        <v>45.778799999999997</v>
      </c>
      <c r="C182" s="49" t="s">
        <v>120</v>
      </c>
      <c r="D182" s="101">
        <v>43.598500000000001</v>
      </c>
      <c r="E182" s="101">
        <v>8.1266999999999996</v>
      </c>
      <c r="F182" s="101">
        <v>51.725200000000001</v>
      </c>
    </row>
    <row r="183" spans="1:6" ht="15.75" hidden="1" x14ac:dyDescent="0.2">
      <c r="A183" s="50" t="s">
        <v>121</v>
      </c>
      <c r="B183" s="102">
        <v>46.455599999999997</v>
      </c>
      <c r="C183" s="50" t="s">
        <v>121</v>
      </c>
      <c r="D183" s="102">
        <v>44.243000000000002</v>
      </c>
      <c r="E183" s="102">
        <v>8.2468000000000004</v>
      </c>
      <c r="F183" s="102">
        <v>52.489800000000002</v>
      </c>
    </row>
    <row r="184" spans="1:6" ht="15.75" hidden="1" x14ac:dyDescent="0.2">
      <c r="A184" s="49" t="s">
        <v>122</v>
      </c>
      <c r="B184" s="101">
        <v>47.1417</v>
      </c>
      <c r="C184" s="49" t="s">
        <v>122</v>
      </c>
      <c r="D184" s="101">
        <v>44.896700000000003</v>
      </c>
      <c r="E184" s="101">
        <v>8.3687000000000005</v>
      </c>
      <c r="F184" s="101">
        <v>53.2654</v>
      </c>
    </row>
    <row r="185" spans="1:6" ht="15.75" hidden="1" x14ac:dyDescent="0.2">
      <c r="A185" s="50" t="s">
        <v>123</v>
      </c>
      <c r="B185" s="102">
        <v>47.838700000000003</v>
      </c>
      <c r="C185" s="50" t="s">
        <v>123</v>
      </c>
      <c r="D185" s="102">
        <v>45.559800000000003</v>
      </c>
      <c r="E185" s="102">
        <v>8.4923000000000002</v>
      </c>
      <c r="F185" s="102">
        <v>54.052100000000003</v>
      </c>
    </row>
    <row r="186" spans="1:6" ht="15.75" hidden="1" x14ac:dyDescent="0.2">
      <c r="A186" s="49" t="s">
        <v>124</v>
      </c>
      <c r="B186" s="101">
        <v>48.545099999999998</v>
      </c>
      <c r="C186" s="49" t="s">
        <v>124</v>
      </c>
      <c r="D186" s="101">
        <v>46.2333</v>
      </c>
      <c r="E186" s="101">
        <v>8.6178000000000008</v>
      </c>
      <c r="F186" s="101">
        <v>54.851100000000002</v>
      </c>
    </row>
    <row r="187" spans="1:6" ht="15.75" hidden="1" x14ac:dyDescent="0.2">
      <c r="A187" s="50" t="s">
        <v>125</v>
      </c>
      <c r="B187" s="102">
        <v>49.262900000000002</v>
      </c>
      <c r="C187" s="50" t="s">
        <v>125</v>
      </c>
      <c r="D187" s="102">
        <v>46.916699999999999</v>
      </c>
      <c r="E187" s="102">
        <v>8.7452000000000005</v>
      </c>
      <c r="F187" s="102">
        <v>55.661900000000003</v>
      </c>
    </row>
    <row r="188" spans="1:6" ht="15.75" hidden="1" x14ac:dyDescent="0.2">
      <c r="A188" s="49" t="s">
        <v>126</v>
      </c>
      <c r="B188" s="101">
        <v>49.991700000000002</v>
      </c>
      <c r="C188" s="49" t="s">
        <v>126</v>
      </c>
      <c r="D188" s="101">
        <v>47.610399999999998</v>
      </c>
      <c r="E188" s="101">
        <v>8.8744999999999994</v>
      </c>
      <c r="F188" s="101">
        <v>56.484899999999996</v>
      </c>
    </row>
    <row r="189" spans="1:6" ht="15.75" hidden="1" x14ac:dyDescent="0.2">
      <c r="A189" s="50" t="s">
        <v>127</v>
      </c>
      <c r="B189" s="102">
        <v>50.729300000000002</v>
      </c>
      <c r="C189" s="50" t="s">
        <v>127</v>
      </c>
      <c r="D189" s="102">
        <v>48.313499999999998</v>
      </c>
      <c r="E189" s="102">
        <v>9.0055999999999994</v>
      </c>
      <c r="F189" s="102">
        <v>57.319099999999999</v>
      </c>
    </row>
    <row r="190" spans="1:6" ht="15.75" hidden="1" x14ac:dyDescent="0.2">
      <c r="A190" s="49" t="s">
        <v>128</v>
      </c>
      <c r="B190" s="101">
        <v>51.479399999999998</v>
      </c>
      <c r="C190" s="49" t="s">
        <v>128</v>
      </c>
      <c r="D190" s="101">
        <v>49.027500000000003</v>
      </c>
      <c r="E190" s="101">
        <v>9.1387</v>
      </c>
      <c r="F190" s="101">
        <v>58.166200000000003</v>
      </c>
    </row>
    <row r="191" spans="1:6" ht="15.75" hidden="1" x14ac:dyDescent="0.2">
      <c r="A191" s="50" t="s">
        <v>129</v>
      </c>
      <c r="B191" s="102">
        <v>52.241100000000003</v>
      </c>
      <c r="C191" s="50" t="s">
        <v>129</v>
      </c>
      <c r="D191" s="102">
        <v>49.753</v>
      </c>
      <c r="E191" s="102">
        <v>9.2738999999999994</v>
      </c>
      <c r="F191" s="102">
        <v>59.026899999999998</v>
      </c>
    </row>
    <row r="192" spans="1:6" ht="15.75" hidden="1" x14ac:dyDescent="0.2">
      <c r="A192" s="49" t="s">
        <v>130</v>
      </c>
      <c r="B192" s="101">
        <v>53.013100000000001</v>
      </c>
      <c r="C192" s="49" t="s">
        <v>130</v>
      </c>
      <c r="D192" s="101">
        <v>50.4878</v>
      </c>
      <c r="E192" s="101">
        <v>9.4108999999999998</v>
      </c>
      <c r="F192" s="101">
        <v>59.898699999999998</v>
      </c>
    </row>
    <row r="193" spans="1:6" ht="15.75" hidden="1" x14ac:dyDescent="0.2">
      <c r="A193" s="50" t="s">
        <v>131</v>
      </c>
      <c r="B193" s="102">
        <v>53.797199999999997</v>
      </c>
      <c r="C193" s="50" t="s">
        <v>131</v>
      </c>
      <c r="D193" s="102">
        <v>51.235199999999999</v>
      </c>
      <c r="E193" s="102">
        <v>9.5502000000000002</v>
      </c>
      <c r="F193" s="102">
        <v>60.785399999999996</v>
      </c>
    </row>
    <row r="194" spans="1:6" ht="15.75" hidden="1" x14ac:dyDescent="0.2">
      <c r="A194" s="49" t="s">
        <v>132</v>
      </c>
      <c r="B194" s="101">
        <v>54.592300000000002</v>
      </c>
      <c r="C194" s="49" t="s">
        <v>132</v>
      </c>
      <c r="D194" s="101">
        <v>51.991999999999997</v>
      </c>
      <c r="E194" s="101">
        <v>9.6913</v>
      </c>
      <c r="F194" s="101">
        <v>61.683299999999996</v>
      </c>
    </row>
    <row r="195" spans="1:6" ht="15.75" hidden="1" x14ac:dyDescent="0.2">
      <c r="A195" s="50" t="s">
        <v>133</v>
      </c>
      <c r="B195" s="102">
        <v>55.3857</v>
      </c>
      <c r="C195" s="50" t="s">
        <v>133</v>
      </c>
      <c r="D195" s="102">
        <v>52.748100000000001</v>
      </c>
      <c r="E195" s="102">
        <v>9.8322000000000003</v>
      </c>
      <c r="F195" s="102">
        <v>62.580300000000001</v>
      </c>
    </row>
    <row r="196" spans="1:6" ht="15.75" hidden="1" x14ac:dyDescent="0.2">
      <c r="A196" s="49" t="s">
        <v>134</v>
      </c>
      <c r="B196" s="101">
        <v>56.1813</v>
      </c>
      <c r="C196" s="49" t="s">
        <v>134</v>
      </c>
      <c r="D196" s="101">
        <v>53.505400000000002</v>
      </c>
      <c r="E196" s="101">
        <v>9.9733999999999998</v>
      </c>
      <c r="F196" s="101">
        <v>63.4788</v>
      </c>
    </row>
    <row r="197" spans="1:6" ht="15.75" hidden="1" x14ac:dyDescent="0.2">
      <c r="A197" s="50" t="s">
        <v>135</v>
      </c>
      <c r="B197" s="102">
        <v>56.974699999999999</v>
      </c>
      <c r="C197" s="50" t="s">
        <v>135</v>
      </c>
      <c r="D197" s="102">
        <v>54.261600000000001</v>
      </c>
      <c r="E197" s="102">
        <v>10.1143</v>
      </c>
      <c r="F197" s="102">
        <v>64.375900000000001</v>
      </c>
    </row>
    <row r="198" spans="1:6" ht="15.75" hidden="1" x14ac:dyDescent="0.2">
      <c r="A198" s="49" t="s">
        <v>136</v>
      </c>
      <c r="B198" s="101">
        <v>57.769199999999998</v>
      </c>
      <c r="C198" s="49" t="s">
        <v>136</v>
      </c>
      <c r="D198" s="101">
        <v>55.017699999999998</v>
      </c>
      <c r="E198" s="101">
        <v>10.2552</v>
      </c>
      <c r="F198" s="101">
        <v>65.272899999999993</v>
      </c>
    </row>
    <row r="199" spans="1:6" ht="15.75" hidden="1" x14ac:dyDescent="0.2">
      <c r="A199" s="50" t="s">
        <v>137</v>
      </c>
      <c r="B199" s="102">
        <v>58.563699999999997</v>
      </c>
      <c r="C199" s="50" t="s">
        <v>137</v>
      </c>
      <c r="D199" s="102">
        <v>55.774500000000003</v>
      </c>
      <c r="E199" s="102">
        <v>10.3963</v>
      </c>
      <c r="F199" s="102">
        <v>66.1708</v>
      </c>
    </row>
    <row r="200" spans="1:6" ht="15.75" hidden="1" x14ac:dyDescent="0.2">
      <c r="A200" s="49" t="s">
        <v>138</v>
      </c>
      <c r="B200" s="101">
        <v>59.358800000000002</v>
      </c>
      <c r="C200" s="49" t="s">
        <v>138</v>
      </c>
      <c r="D200" s="101">
        <v>56.531700000000001</v>
      </c>
      <c r="E200" s="101">
        <v>10.5375</v>
      </c>
      <c r="F200" s="101">
        <v>67.069199999999995</v>
      </c>
    </row>
    <row r="201" spans="1:6" ht="15.75" hidden="1" x14ac:dyDescent="0.2">
      <c r="A201" s="50" t="s">
        <v>139</v>
      </c>
      <c r="B201" s="102">
        <v>60.153300000000002</v>
      </c>
      <c r="C201" s="50" t="s">
        <v>139</v>
      </c>
      <c r="D201" s="102">
        <v>57.288499999999999</v>
      </c>
      <c r="E201" s="102">
        <v>10.6785</v>
      </c>
      <c r="F201" s="102">
        <v>67.966999999999999</v>
      </c>
    </row>
    <row r="202" spans="1:6" ht="15.75" hidden="1" x14ac:dyDescent="0.2">
      <c r="A202" s="49" t="s">
        <v>140</v>
      </c>
      <c r="B202" s="101">
        <v>60.947800000000001</v>
      </c>
      <c r="C202" s="49" t="s">
        <v>140</v>
      </c>
      <c r="D202" s="101">
        <v>58.044600000000003</v>
      </c>
      <c r="E202" s="101">
        <v>10.8195</v>
      </c>
      <c r="F202" s="101">
        <v>68.864100000000008</v>
      </c>
    </row>
    <row r="203" spans="1:6" ht="15.75" hidden="1" x14ac:dyDescent="0.2">
      <c r="A203" s="50" t="s">
        <v>144</v>
      </c>
      <c r="B203" s="102">
        <v>61.741199999999999</v>
      </c>
      <c r="C203" s="50" t="s">
        <v>144</v>
      </c>
      <c r="D203" s="102">
        <v>58.800800000000002</v>
      </c>
      <c r="E203" s="102">
        <v>10.9604</v>
      </c>
      <c r="F203" s="102">
        <v>69.761200000000002</v>
      </c>
    </row>
    <row r="204" spans="1:6" ht="15.75" hidden="1" x14ac:dyDescent="0.2">
      <c r="A204" s="49" t="s">
        <v>145</v>
      </c>
      <c r="B204" s="101">
        <v>62.536200000000001</v>
      </c>
      <c r="C204" s="49" t="s">
        <v>145</v>
      </c>
      <c r="D204" s="101">
        <v>59.558100000000003</v>
      </c>
      <c r="E204" s="101">
        <v>11.101599999999999</v>
      </c>
      <c r="F204" s="101">
        <v>70.659700000000001</v>
      </c>
    </row>
    <row r="205" spans="1:6" ht="15.75" hidden="1" x14ac:dyDescent="0.2">
      <c r="A205" s="50" t="s">
        <v>146</v>
      </c>
      <c r="B205" s="102">
        <v>63.331299999999999</v>
      </c>
      <c r="C205" s="50" t="s">
        <v>146</v>
      </c>
      <c r="D205" s="102">
        <v>60.314799999999998</v>
      </c>
      <c r="E205" s="102">
        <v>11.242599999999999</v>
      </c>
      <c r="F205" s="102">
        <v>71.557400000000001</v>
      </c>
    </row>
    <row r="206" spans="1:6" ht="15.75" hidden="1" x14ac:dyDescent="0.2">
      <c r="A206" s="49" t="s">
        <v>147</v>
      </c>
      <c r="B206" s="101">
        <v>64.124700000000004</v>
      </c>
      <c r="C206" s="49" t="s">
        <v>147</v>
      </c>
      <c r="D206" s="101">
        <v>61.070999999999998</v>
      </c>
      <c r="E206" s="101">
        <v>11.383599999999999</v>
      </c>
      <c r="F206" s="101">
        <v>72.454599999999999</v>
      </c>
    </row>
    <row r="207" spans="1:6" ht="15.75" hidden="1" x14ac:dyDescent="0.2">
      <c r="A207" s="50" t="s">
        <v>148</v>
      </c>
      <c r="B207" s="102">
        <v>64.920299999999997</v>
      </c>
      <c r="C207" s="50" t="s">
        <v>148</v>
      </c>
      <c r="D207" s="102">
        <v>61.828200000000002</v>
      </c>
      <c r="E207" s="102">
        <v>11.524699999999999</v>
      </c>
      <c r="F207" s="102">
        <v>73.352900000000005</v>
      </c>
    </row>
    <row r="208" spans="1:6" ht="15.75" hidden="1" x14ac:dyDescent="0.2">
      <c r="A208" s="49" t="s">
        <v>149</v>
      </c>
      <c r="B208" s="101">
        <v>65.713700000000003</v>
      </c>
      <c r="C208" s="49" t="s">
        <v>149</v>
      </c>
      <c r="D208" s="101">
        <v>62.584400000000002</v>
      </c>
      <c r="E208" s="101">
        <v>11.665699999999999</v>
      </c>
      <c r="F208" s="101">
        <v>74.250100000000003</v>
      </c>
    </row>
    <row r="209" spans="1:6" ht="15.75" hidden="1" x14ac:dyDescent="0.2">
      <c r="A209" s="50" t="s">
        <v>150</v>
      </c>
      <c r="B209" s="102">
        <v>66.508200000000002</v>
      </c>
      <c r="C209" s="50" t="s">
        <v>150</v>
      </c>
      <c r="D209" s="102">
        <v>63.340600000000002</v>
      </c>
      <c r="E209" s="102">
        <v>11.8066</v>
      </c>
      <c r="F209" s="102">
        <v>75.147199999999998</v>
      </c>
    </row>
    <row r="210" spans="1:6" ht="15.75" hidden="1" x14ac:dyDescent="0.2">
      <c r="A210" s="49" t="s">
        <v>151</v>
      </c>
      <c r="B210" s="101">
        <v>67.303200000000004</v>
      </c>
      <c r="C210" s="49" t="s">
        <v>151</v>
      </c>
      <c r="D210" s="101">
        <v>64.097899999999996</v>
      </c>
      <c r="E210" s="101">
        <v>11.947800000000001</v>
      </c>
      <c r="F210" s="101">
        <v>76.045699999999997</v>
      </c>
    </row>
    <row r="211" spans="1:6" ht="15.75" hidden="1" x14ac:dyDescent="0.2">
      <c r="A211" s="50" t="s">
        <v>152</v>
      </c>
      <c r="B211" s="102">
        <v>68.097200000000001</v>
      </c>
      <c r="C211" s="50" t="s">
        <v>152</v>
      </c>
      <c r="D211" s="102">
        <v>64.853999999999999</v>
      </c>
      <c r="E211" s="102">
        <v>12.088699999999999</v>
      </c>
      <c r="F211" s="102">
        <v>76.942700000000002</v>
      </c>
    </row>
    <row r="212" spans="1:6" ht="15.75" hidden="1" x14ac:dyDescent="0.2">
      <c r="A212" s="49" t="s">
        <v>153</v>
      </c>
      <c r="B212" s="101">
        <v>68.892200000000003</v>
      </c>
      <c r="C212" s="49" t="s">
        <v>153</v>
      </c>
      <c r="D212" s="101">
        <v>65.6113</v>
      </c>
      <c r="E212" s="101">
        <v>12.229900000000001</v>
      </c>
      <c r="F212" s="101">
        <v>77.841200000000001</v>
      </c>
    </row>
    <row r="213" spans="1:6" ht="15.75" hidden="1" x14ac:dyDescent="0.2">
      <c r="A213" s="50" t="s">
        <v>154</v>
      </c>
      <c r="B213" s="102">
        <v>69.687299999999993</v>
      </c>
      <c r="C213" s="50" t="s">
        <v>154</v>
      </c>
      <c r="D213" s="102">
        <v>66.367999999999995</v>
      </c>
      <c r="E213" s="102">
        <v>12.370900000000001</v>
      </c>
      <c r="F213" s="102">
        <v>78.738900000000001</v>
      </c>
    </row>
    <row r="214" spans="1:6" ht="15.75" hidden="1" x14ac:dyDescent="0.2">
      <c r="A214" s="49" t="s">
        <v>155</v>
      </c>
      <c r="B214" s="101">
        <v>70.480199999999996</v>
      </c>
      <c r="C214" s="49" t="s">
        <v>155</v>
      </c>
      <c r="D214" s="101">
        <v>67.123599999999996</v>
      </c>
      <c r="E214" s="101">
        <v>12.511799999999999</v>
      </c>
      <c r="F214" s="101">
        <v>79.63539999999999</v>
      </c>
    </row>
    <row r="215" spans="1:6" ht="15.75" hidden="1" x14ac:dyDescent="0.2">
      <c r="A215" s="50" t="s">
        <v>156</v>
      </c>
      <c r="B215" s="102">
        <v>71.275199999999998</v>
      </c>
      <c r="C215" s="50" t="s">
        <v>156</v>
      </c>
      <c r="D215" s="102">
        <v>67.880899999999997</v>
      </c>
      <c r="E215" s="102">
        <v>12.652900000000001</v>
      </c>
      <c r="F215" s="102">
        <v>80.533799999999999</v>
      </c>
    </row>
    <row r="216" spans="1:6" ht="15.75" hidden="1" x14ac:dyDescent="0.2">
      <c r="A216" s="49" t="s">
        <v>157</v>
      </c>
      <c r="B216" s="101">
        <v>72.070300000000003</v>
      </c>
      <c r="C216" s="49" t="s">
        <v>157</v>
      </c>
      <c r="D216" s="101">
        <v>68.637600000000006</v>
      </c>
      <c r="E216" s="101">
        <v>12.794</v>
      </c>
      <c r="F216" s="101">
        <v>81.431600000000003</v>
      </c>
    </row>
    <row r="217" spans="1:6" ht="15.75" hidden="1" x14ac:dyDescent="0.2">
      <c r="A217" s="50" t="s">
        <v>158</v>
      </c>
      <c r="B217" s="102">
        <v>72.863699999999994</v>
      </c>
      <c r="C217" s="50" t="s">
        <v>158</v>
      </c>
      <c r="D217" s="102">
        <v>69.393799999999999</v>
      </c>
      <c r="E217" s="102">
        <v>12.935</v>
      </c>
      <c r="F217" s="102">
        <v>82.328800000000001</v>
      </c>
    </row>
    <row r="218" spans="1:6" ht="15.75" hidden="1" x14ac:dyDescent="0.2">
      <c r="A218" s="49" t="s">
        <v>159</v>
      </c>
      <c r="B218" s="101">
        <v>73.659300000000002</v>
      </c>
      <c r="C218" s="49" t="s">
        <v>159</v>
      </c>
      <c r="D218" s="101">
        <v>70.1511</v>
      </c>
      <c r="E218" s="101">
        <v>13.0761</v>
      </c>
      <c r="F218" s="101">
        <v>83.227199999999996</v>
      </c>
    </row>
    <row r="219" spans="1:6" ht="15.75" hidden="1" x14ac:dyDescent="0.2">
      <c r="A219" s="50" t="s">
        <v>160</v>
      </c>
      <c r="B219" s="102">
        <v>74.452699999999993</v>
      </c>
      <c r="C219" s="50" t="s">
        <v>160</v>
      </c>
      <c r="D219" s="102">
        <v>70.907200000000003</v>
      </c>
      <c r="E219" s="102">
        <v>13.2171</v>
      </c>
      <c r="F219" s="102">
        <v>84.124300000000005</v>
      </c>
    </row>
    <row r="220" spans="1:6" ht="15.75" hidden="1" x14ac:dyDescent="0.2">
      <c r="A220" s="49" t="s">
        <v>161</v>
      </c>
      <c r="B220" s="101">
        <v>75.2483</v>
      </c>
      <c r="C220" s="49" t="s">
        <v>161</v>
      </c>
      <c r="D220" s="101">
        <v>71.664500000000004</v>
      </c>
      <c r="E220" s="101">
        <v>13.3582</v>
      </c>
      <c r="F220" s="101">
        <v>85.0227</v>
      </c>
    </row>
    <row r="221" spans="1:6" ht="15.75" hidden="1" x14ac:dyDescent="0.2">
      <c r="A221" s="50" t="s">
        <v>162</v>
      </c>
      <c r="B221" s="102">
        <v>76.042199999999994</v>
      </c>
      <c r="C221" s="50" t="s">
        <v>162</v>
      </c>
      <c r="D221" s="102">
        <v>72.420699999999997</v>
      </c>
      <c r="E221" s="102">
        <v>13.4992</v>
      </c>
      <c r="F221" s="102">
        <v>85.919899999999998</v>
      </c>
    </row>
    <row r="222" spans="1:6" ht="15.75" hidden="1" x14ac:dyDescent="0.2">
      <c r="A222" s="49" t="s">
        <v>163</v>
      </c>
      <c r="B222" s="101">
        <v>76.836200000000005</v>
      </c>
      <c r="C222" s="49" t="s">
        <v>163</v>
      </c>
      <c r="D222" s="101">
        <v>73.176900000000003</v>
      </c>
      <c r="E222" s="101">
        <v>13.6401</v>
      </c>
      <c r="F222" s="101">
        <v>86.817000000000007</v>
      </c>
    </row>
    <row r="223" spans="1:6" ht="15.75" hidden="1" x14ac:dyDescent="0.2">
      <c r="A223" s="50" t="s">
        <v>164</v>
      </c>
      <c r="B223" s="102">
        <v>77.631200000000007</v>
      </c>
      <c r="C223" s="50" t="s">
        <v>164</v>
      </c>
      <c r="D223" s="102">
        <v>73.934100000000001</v>
      </c>
      <c r="E223" s="102">
        <v>13.7813</v>
      </c>
      <c r="F223" s="102">
        <v>87.715400000000002</v>
      </c>
    </row>
    <row r="224" spans="1:6" ht="15.75" hidden="1" x14ac:dyDescent="0.2">
      <c r="A224" s="49" t="s">
        <v>165</v>
      </c>
      <c r="B224" s="101">
        <v>78.426299999999998</v>
      </c>
      <c r="C224" s="49" t="s">
        <v>165</v>
      </c>
      <c r="D224" s="101">
        <v>74.690899999999999</v>
      </c>
      <c r="E224" s="101">
        <v>13.9223</v>
      </c>
      <c r="F224" s="101">
        <v>88.613200000000006</v>
      </c>
    </row>
    <row r="225" spans="1:6" ht="15.75" hidden="1" x14ac:dyDescent="0.2">
      <c r="A225" s="53" t="s">
        <v>273</v>
      </c>
      <c r="B225" s="102">
        <v>79.218599999999995</v>
      </c>
      <c r="C225" s="53" t="s">
        <v>273</v>
      </c>
      <c r="D225" s="102">
        <v>75.445899999999995</v>
      </c>
      <c r="E225" s="102">
        <v>14.0631</v>
      </c>
      <c r="F225" s="102">
        <v>89.509</v>
      </c>
    </row>
    <row r="226" spans="1:6" ht="15.75" hidden="1" x14ac:dyDescent="0.2">
      <c r="A226" s="54" t="s">
        <v>274</v>
      </c>
      <c r="B226" s="101">
        <v>80.012</v>
      </c>
      <c r="C226" s="54" t="s">
        <v>274</v>
      </c>
      <c r="D226" s="101">
        <v>76.201599999999999</v>
      </c>
      <c r="E226" s="101">
        <v>14.203900000000001</v>
      </c>
      <c r="F226" s="101">
        <v>90.405500000000004</v>
      </c>
    </row>
    <row r="227" spans="1:6" ht="15.75" hidden="1" x14ac:dyDescent="0.2">
      <c r="A227" s="53" t="s">
        <v>263</v>
      </c>
      <c r="B227" s="102">
        <v>80.805400000000006</v>
      </c>
      <c r="C227" s="53" t="s">
        <v>263</v>
      </c>
      <c r="D227" s="102">
        <v>76.9572</v>
      </c>
      <c r="E227" s="102">
        <v>14.344799999999999</v>
      </c>
      <c r="F227" s="102">
        <v>91.301999999999992</v>
      </c>
    </row>
    <row r="228" spans="1:6" ht="15.75" hidden="1" x14ac:dyDescent="0.2">
      <c r="A228" s="54" t="s">
        <v>275</v>
      </c>
      <c r="B228" s="101">
        <v>81.598799999999997</v>
      </c>
      <c r="C228" s="54" t="s">
        <v>275</v>
      </c>
      <c r="D228" s="101">
        <v>77.712800000000001</v>
      </c>
      <c r="E228" s="101">
        <v>14.4856</v>
      </c>
      <c r="F228" s="101">
        <v>92.198400000000007</v>
      </c>
    </row>
    <row r="229" spans="1:6" ht="15.75" hidden="1" x14ac:dyDescent="0.2">
      <c r="A229" s="53" t="s">
        <v>264</v>
      </c>
      <c r="B229" s="102">
        <v>82.392200000000003</v>
      </c>
      <c r="C229" s="53" t="s">
        <v>264</v>
      </c>
      <c r="D229" s="102">
        <v>78.468400000000003</v>
      </c>
      <c r="E229" s="102">
        <v>14.6265</v>
      </c>
      <c r="F229" s="102">
        <v>93.094899999999996</v>
      </c>
    </row>
    <row r="230" spans="1:6" ht="15.75" hidden="1" x14ac:dyDescent="0.2">
      <c r="A230" s="54" t="s">
        <v>276</v>
      </c>
      <c r="B230" s="101">
        <v>83.185599999999994</v>
      </c>
      <c r="C230" s="54" t="s">
        <v>276</v>
      </c>
      <c r="D230" s="101">
        <v>79.224100000000007</v>
      </c>
      <c r="E230" s="101">
        <v>14.767300000000001</v>
      </c>
      <c r="F230" s="101">
        <v>93.991400000000013</v>
      </c>
    </row>
    <row r="231" spans="1:6" ht="15.75" hidden="1" x14ac:dyDescent="0.2">
      <c r="A231" s="53" t="s">
        <v>265</v>
      </c>
      <c r="B231" s="102">
        <v>83.978999999999999</v>
      </c>
      <c r="C231" s="53" t="s">
        <v>265</v>
      </c>
      <c r="D231" s="102">
        <v>79.979699999999994</v>
      </c>
      <c r="E231" s="102">
        <v>14.908200000000001</v>
      </c>
      <c r="F231" s="102">
        <v>94.887900000000002</v>
      </c>
    </row>
    <row r="232" spans="1:6" ht="15.75" hidden="1" x14ac:dyDescent="0.2">
      <c r="A232" s="54" t="s">
        <v>277</v>
      </c>
      <c r="B232" s="101">
        <v>84.772400000000005</v>
      </c>
      <c r="C232" s="54" t="s">
        <v>277</v>
      </c>
      <c r="D232" s="101">
        <v>80.735299999999995</v>
      </c>
      <c r="E232" s="101">
        <v>15.048999999999999</v>
      </c>
      <c r="F232" s="101">
        <v>95.784300000000002</v>
      </c>
    </row>
    <row r="233" spans="1:6" ht="15.75" hidden="1" x14ac:dyDescent="0.2">
      <c r="A233" s="53" t="s">
        <v>266</v>
      </c>
      <c r="B233" s="102">
        <v>85.565799999999996</v>
      </c>
      <c r="C233" s="53" t="s">
        <v>266</v>
      </c>
      <c r="D233" s="102">
        <v>81.490899999999996</v>
      </c>
      <c r="E233" s="102">
        <v>15.1899</v>
      </c>
      <c r="F233" s="102">
        <v>96.680799999999991</v>
      </c>
    </row>
    <row r="234" spans="1:6" ht="15.75" hidden="1" x14ac:dyDescent="0.2">
      <c r="A234" s="54" t="s">
        <v>278</v>
      </c>
      <c r="B234" s="101">
        <v>86.359300000000005</v>
      </c>
      <c r="C234" s="54" t="s">
        <v>278</v>
      </c>
      <c r="D234" s="101">
        <v>82.246600000000001</v>
      </c>
      <c r="E234" s="101">
        <v>15.3307</v>
      </c>
      <c r="F234" s="101">
        <v>97.577300000000008</v>
      </c>
    </row>
    <row r="235" spans="1:6" ht="15.75" hidden="1" x14ac:dyDescent="0.2">
      <c r="A235" s="53" t="s">
        <v>267</v>
      </c>
      <c r="B235" s="102">
        <v>87.152699999999996</v>
      </c>
      <c r="C235" s="53" t="s">
        <v>267</v>
      </c>
      <c r="D235" s="102">
        <v>83.002200000000002</v>
      </c>
      <c r="E235" s="102">
        <v>15.4716</v>
      </c>
      <c r="F235" s="102">
        <v>98.473799999999997</v>
      </c>
    </row>
    <row r="236" spans="1:6" ht="15.75" hidden="1" x14ac:dyDescent="0.2">
      <c r="A236" s="54" t="s">
        <v>279</v>
      </c>
      <c r="B236" s="101">
        <v>87.946100000000001</v>
      </c>
      <c r="C236" s="54" t="s">
        <v>279</v>
      </c>
      <c r="D236" s="101">
        <v>83.757800000000003</v>
      </c>
      <c r="E236" s="101">
        <v>15.612399999999999</v>
      </c>
      <c r="F236" s="101">
        <v>99.370199999999997</v>
      </c>
    </row>
    <row r="237" spans="1:6" ht="15.75" hidden="1" x14ac:dyDescent="0.2">
      <c r="A237" s="53" t="s">
        <v>268</v>
      </c>
      <c r="B237" s="102">
        <v>88.739500000000007</v>
      </c>
      <c r="C237" s="53" t="s">
        <v>268</v>
      </c>
      <c r="D237" s="102">
        <v>84.513400000000004</v>
      </c>
      <c r="E237" s="102">
        <v>15.7532</v>
      </c>
      <c r="F237" s="102">
        <v>100.26660000000001</v>
      </c>
    </row>
    <row r="238" spans="1:6" ht="15.75" hidden="1" x14ac:dyDescent="0.2">
      <c r="A238" s="54" t="s">
        <v>280</v>
      </c>
      <c r="B238" s="101">
        <v>89.532899999999998</v>
      </c>
      <c r="C238" s="54" t="s">
        <v>280</v>
      </c>
      <c r="D238" s="101">
        <v>85.269099999999995</v>
      </c>
      <c r="E238" s="101">
        <v>15.8941</v>
      </c>
      <c r="F238" s="101">
        <v>101.16319999999999</v>
      </c>
    </row>
    <row r="239" spans="1:6" ht="15.75" hidden="1" x14ac:dyDescent="0.2">
      <c r="A239" s="53" t="s">
        <v>269</v>
      </c>
      <c r="B239" s="102">
        <v>90.326300000000003</v>
      </c>
      <c r="C239" s="53" t="s">
        <v>269</v>
      </c>
      <c r="D239" s="102">
        <v>86.024699999999996</v>
      </c>
      <c r="E239" s="102">
        <v>16.035</v>
      </c>
      <c r="F239" s="102">
        <v>102.05969999999999</v>
      </c>
    </row>
    <row r="240" spans="1:6" ht="15.75" hidden="1" x14ac:dyDescent="0.2">
      <c r="A240" s="54" t="s">
        <v>281</v>
      </c>
      <c r="B240" s="101">
        <v>91.119699999999995</v>
      </c>
      <c r="C240" s="54" t="s">
        <v>281</v>
      </c>
      <c r="D240" s="101">
        <v>86.780299999999997</v>
      </c>
      <c r="E240" s="101">
        <v>16.175799999999999</v>
      </c>
      <c r="F240" s="101">
        <v>102.95609999999999</v>
      </c>
    </row>
    <row r="241" spans="1:6" ht="15.75" hidden="1" x14ac:dyDescent="0.2">
      <c r="A241" s="53" t="s">
        <v>270</v>
      </c>
      <c r="B241" s="102">
        <v>91.913700000000006</v>
      </c>
      <c r="C241" s="53" t="s">
        <v>270</v>
      </c>
      <c r="D241" s="102">
        <v>87.536500000000004</v>
      </c>
      <c r="E241" s="102">
        <v>16.316800000000001</v>
      </c>
      <c r="F241" s="102">
        <v>103.8533</v>
      </c>
    </row>
    <row r="242" spans="1:6" ht="15.75" hidden="1" x14ac:dyDescent="0.2">
      <c r="A242" s="54" t="s">
        <v>282</v>
      </c>
      <c r="B242" s="101">
        <v>92.706500000000005</v>
      </c>
      <c r="C242" s="54" t="s">
        <v>282</v>
      </c>
      <c r="D242" s="101">
        <v>88.291600000000003</v>
      </c>
      <c r="E242" s="101">
        <v>16.4575</v>
      </c>
      <c r="F242" s="101">
        <v>104.7491</v>
      </c>
    </row>
    <row r="243" spans="1:6" ht="15.75" hidden="1" x14ac:dyDescent="0.2">
      <c r="A243" s="53" t="s">
        <v>271</v>
      </c>
      <c r="B243" s="102">
        <v>93.500500000000002</v>
      </c>
      <c r="C243" s="53" t="s">
        <v>271</v>
      </c>
      <c r="D243" s="102">
        <v>89.047799999999995</v>
      </c>
      <c r="E243" s="102">
        <v>16.598500000000001</v>
      </c>
      <c r="F243" s="102">
        <v>105.6463</v>
      </c>
    </row>
    <row r="244" spans="1:6" ht="15.75" hidden="1" x14ac:dyDescent="0.2">
      <c r="A244" s="54" t="s">
        <v>289</v>
      </c>
      <c r="B244" s="101">
        <v>94.293899999999994</v>
      </c>
      <c r="C244" s="54" t="s">
        <v>289</v>
      </c>
      <c r="D244" s="101">
        <v>89.803399999999996</v>
      </c>
      <c r="E244" s="101">
        <v>16.7393</v>
      </c>
      <c r="F244" s="101">
        <v>106.5427</v>
      </c>
    </row>
    <row r="245" spans="1:6" ht="15.75" hidden="1" x14ac:dyDescent="0.2">
      <c r="A245" s="53" t="s">
        <v>272</v>
      </c>
      <c r="B245" s="102">
        <v>95.086699999999993</v>
      </c>
      <c r="C245" s="53" t="s">
        <v>272</v>
      </c>
      <c r="D245" s="102">
        <v>90.558499999999995</v>
      </c>
      <c r="E245" s="102">
        <v>16.880099999999999</v>
      </c>
      <c r="F245" s="102">
        <v>107.43859999999999</v>
      </c>
    </row>
    <row r="246" spans="1:6" ht="15.75" hidden="1" x14ac:dyDescent="0.2">
      <c r="A246" s="54" t="s">
        <v>283</v>
      </c>
      <c r="B246" s="101">
        <v>95.880700000000004</v>
      </c>
      <c r="C246" s="54" t="s">
        <v>283</v>
      </c>
      <c r="D246" s="101">
        <v>91.314599999999999</v>
      </c>
      <c r="E246" s="101">
        <v>17.021000000000001</v>
      </c>
      <c r="F246" s="101">
        <v>108.3356</v>
      </c>
    </row>
    <row r="247" spans="1:6" hidden="1" x14ac:dyDescent="0.2">
      <c r="A247" s="39"/>
      <c r="B247" s="42"/>
    </row>
    <row r="248" spans="1:6" x14ac:dyDescent="0.2">
      <c r="A248" s="89"/>
      <c r="B248" s="42"/>
    </row>
    <row r="249" spans="1:6" x14ac:dyDescent="0.2">
      <c r="A249" s="89"/>
      <c r="B249" s="42"/>
    </row>
    <row r="250" spans="1:6" x14ac:dyDescent="0.2">
      <c r="A250" s="89"/>
      <c r="B250" s="42"/>
    </row>
    <row r="251" spans="1:6" x14ac:dyDescent="0.2">
      <c r="A251" s="89"/>
      <c r="B251" s="42"/>
    </row>
    <row r="252" spans="1:6" x14ac:dyDescent="0.2">
      <c r="A252" s="89"/>
      <c r="B252" s="42"/>
    </row>
    <row r="253" spans="1:6" x14ac:dyDescent="0.2">
      <c r="A253" s="89"/>
      <c r="B253" s="42"/>
    </row>
    <row r="254" spans="1:6" x14ac:dyDescent="0.2">
      <c r="A254" s="89"/>
      <c r="B254" s="42"/>
    </row>
    <row r="255" spans="1:6" x14ac:dyDescent="0.2">
      <c r="A255" s="89"/>
      <c r="B255" s="42"/>
    </row>
    <row r="256" spans="1:6" x14ac:dyDescent="0.2">
      <c r="A256" s="89"/>
      <c r="B256" s="42"/>
    </row>
    <row r="257" spans="1:2" x14ac:dyDescent="0.2">
      <c r="A257" s="89"/>
      <c r="B257" s="42"/>
    </row>
    <row r="258" spans="1:2" x14ac:dyDescent="0.2">
      <c r="A258" s="89"/>
      <c r="B258" s="42"/>
    </row>
    <row r="259" spans="1:2" x14ac:dyDescent="0.2">
      <c r="A259" s="89"/>
      <c r="B259" s="42"/>
    </row>
    <row r="260" spans="1:2" x14ac:dyDescent="0.2">
      <c r="A260" s="89"/>
      <c r="B260" s="42"/>
    </row>
    <row r="261" spans="1:2" x14ac:dyDescent="0.2">
      <c r="A261" s="89"/>
      <c r="B261" s="42"/>
    </row>
    <row r="262" spans="1:2" x14ac:dyDescent="0.2">
      <c r="A262" s="89"/>
      <c r="B262" s="42"/>
    </row>
    <row r="263" spans="1:2" x14ac:dyDescent="0.2">
      <c r="A263" s="89"/>
      <c r="B263" s="42"/>
    </row>
    <row r="264" spans="1:2" x14ac:dyDescent="0.2">
      <c r="A264" s="89"/>
      <c r="B264" s="42"/>
    </row>
    <row r="265" spans="1:2" x14ac:dyDescent="0.2">
      <c r="A265" s="89"/>
      <c r="B265" s="42"/>
    </row>
    <row r="266" spans="1:2" x14ac:dyDescent="0.2">
      <c r="A266" s="89"/>
      <c r="B266" s="42"/>
    </row>
    <row r="267" spans="1:2" x14ac:dyDescent="0.2">
      <c r="A267" s="89"/>
      <c r="B267" s="42"/>
    </row>
    <row r="268" spans="1:2" x14ac:dyDescent="0.2">
      <c r="A268" s="89"/>
      <c r="B268" s="42"/>
    </row>
    <row r="269" spans="1:2" x14ac:dyDescent="0.2">
      <c r="A269" s="89"/>
      <c r="B269" s="42"/>
    </row>
    <row r="270" spans="1:2" x14ac:dyDescent="0.2">
      <c r="A270" s="89"/>
      <c r="B270" s="42"/>
    </row>
    <row r="271" spans="1:2" x14ac:dyDescent="0.2">
      <c r="A271" s="89"/>
      <c r="B271" s="42"/>
    </row>
    <row r="272" spans="1:2" x14ac:dyDescent="0.2">
      <c r="A272" s="89"/>
      <c r="B272" s="42"/>
    </row>
    <row r="273" spans="1:2" x14ac:dyDescent="0.2">
      <c r="A273" s="89"/>
      <c r="B273" s="42"/>
    </row>
    <row r="274" spans="1:2" x14ac:dyDescent="0.2">
      <c r="A274" s="89"/>
      <c r="B274" s="42"/>
    </row>
    <row r="275" spans="1:2" x14ac:dyDescent="0.2">
      <c r="A275" s="89"/>
      <c r="B275" s="42"/>
    </row>
    <row r="276" spans="1:2" x14ac:dyDescent="0.2">
      <c r="A276" s="89"/>
      <c r="B276" s="42"/>
    </row>
    <row r="277" spans="1:2" x14ac:dyDescent="0.2">
      <c r="A277" s="89"/>
      <c r="B277" s="42"/>
    </row>
    <row r="278" spans="1:2" x14ac:dyDescent="0.2">
      <c r="A278" s="89"/>
      <c r="B278" s="42"/>
    </row>
    <row r="279" spans="1:2" x14ac:dyDescent="0.2">
      <c r="A279" s="89"/>
      <c r="B279" s="42"/>
    </row>
    <row r="280" spans="1:2" ht="30" hidden="1" x14ac:dyDescent="0.2">
      <c r="A280" s="7" t="s">
        <v>329</v>
      </c>
      <c r="B280" s="8" t="s">
        <v>168</v>
      </c>
    </row>
    <row r="281" spans="1:2" ht="15.75" hidden="1" x14ac:dyDescent="0.2">
      <c r="A281" s="9" t="s">
        <v>183</v>
      </c>
      <c r="B281" s="91">
        <v>11.492000000000001</v>
      </c>
    </row>
    <row r="282" spans="1:2" ht="15.75" hidden="1" x14ac:dyDescent="0.2">
      <c r="A282" s="10" t="s">
        <v>184</v>
      </c>
      <c r="B282" s="92">
        <v>11.492000000000001</v>
      </c>
    </row>
    <row r="283" spans="1:2" ht="15.75" hidden="1" x14ac:dyDescent="0.2">
      <c r="A283" s="9" t="s">
        <v>185</v>
      </c>
      <c r="B283" s="91">
        <v>11.492000000000001</v>
      </c>
    </row>
    <row r="284" spans="1:2" ht="15.75" hidden="1" x14ac:dyDescent="0.2">
      <c r="A284" s="10" t="s">
        <v>186</v>
      </c>
      <c r="B284" s="92">
        <v>11.492000000000001</v>
      </c>
    </row>
    <row r="285" spans="1:2" ht="15.75" hidden="1" x14ac:dyDescent="0.2">
      <c r="A285" s="9" t="s">
        <v>187</v>
      </c>
      <c r="B285" s="91">
        <v>11.549300000000001</v>
      </c>
    </row>
    <row r="286" spans="1:2" ht="15.75" hidden="1" x14ac:dyDescent="0.2">
      <c r="A286" s="10" t="s">
        <v>188</v>
      </c>
      <c r="B286" s="92">
        <v>11.687799999999999</v>
      </c>
    </row>
    <row r="287" spans="1:2" ht="15.75" hidden="1" x14ac:dyDescent="0.2">
      <c r="A287" s="9" t="s">
        <v>189</v>
      </c>
      <c r="B287" s="91">
        <v>11.8278</v>
      </c>
    </row>
    <row r="288" spans="1:2" ht="15.75" hidden="1" x14ac:dyDescent="0.2">
      <c r="A288" s="10" t="s">
        <v>190</v>
      </c>
      <c r="B288" s="92">
        <v>11.9298</v>
      </c>
    </row>
    <row r="289" spans="1:2" ht="15.75" hidden="1" x14ac:dyDescent="0.2">
      <c r="A289" s="9" t="s">
        <v>191</v>
      </c>
      <c r="B289" s="91">
        <v>12.0871</v>
      </c>
    </row>
    <row r="290" spans="1:2" ht="15.75" hidden="1" x14ac:dyDescent="0.2">
      <c r="A290" s="10" t="s">
        <v>192</v>
      </c>
      <c r="B290" s="92">
        <v>12.2262</v>
      </c>
    </row>
    <row r="291" spans="1:2" ht="15.75" hidden="1" x14ac:dyDescent="0.2">
      <c r="A291" s="9" t="s">
        <v>193</v>
      </c>
      <c r="B291" s="91">
        <v>12.3934</v>
      </c>
    </row>
    <row r="292" spans="1:2" ht="15.75" hidden="1" x14ac:dyDescent="0.2">
      <c r="A292" s="10" t="s">
        <v>194</v>
      </c>
      <c r="B292" s="92">
        <v>12.5381</v>
      </c>
    </row>
    <row r="293" spans="1:2" ht="15.75" hidden="1" x14ac:dyDescent="0.2">
      <c r="A293" s="9" t="s">
        <v>195</v>
      </c>
      <c r="B293" s="91">
        <v>12.691700000000001</v>
      </c>
    </row>
    <row r="294" spans="1:2" ht="15.75" hidden="1" x14ac:dyDescent="0.2">
      <c r="A294" s="10" t="s">
        <v>196</v>
      </c>
      <c r="B294" s="92">
        <v>12.8308</v>
      </c>
    </row>
    <row r="295" spans="1:2" ht="15.75" hidden="1" x14ac:dyDescent="0.2">
      <c r="A295" s="9" t="s">
        <v>197</v>
      </c>
      <c r="B295" s="91">
        <v>12.9832</v>
      </c>
    </row>
    <row r="296" spans="1:2" ht="15.75" hidden="1" x14ac:dyDescent="0.2">
      <c r="A296" s="10" t="s">
        <v>198</v>
      </c>
      <c r="B296" s="92">
        <v>13.117599999999999</v>
      </c>
    </row>
    <row r="297" spans="1:2" ht="15.75" hidden="1" x14ac:dyDescent="0.2">
      <c r="A297" s="9" t="s">
        <v>199</v>
      </c>
      <c r="B297" s="91">
        <v>13.282299999999999</v>
      </c>
    </row>
    <row r="298" spans="1:2" ht="15.75" hidden="1" x14ac:dyDescent="0.2">
      <c r="A298" s="10" t="s">
        <v>200</v>
      </c>
      <c r="B298" s="92">
        <v>13.464600000000001</v>
      </c>
    </row>
    <row r="299" spans="1:2" ht="15.75" hidden="1" x14ac:dyDescent="0.2">
      <c r="A299" s="10" t="s">
        <v>201</v>
      </c>
      <c r="B299" s="92">
        <v>13.117599999999999</v>
      </c>
    </row>
    <row r="300" spans="1:2" ht="15.75" hidden="1" x14ac:dyDescent="0.2">
      <c r="A300" s="9" t="s">
        <v>202</v>
      </c>
      <c r="B300" s="91">
        <v>13.282299999999999</v>
      </c>
    </row>
    <row r="301" spans="1:2" ht="15.75" hidden="1" x14ac:dyDescent="0.2">
      <c r="A301" s="10" t="s">
        <v>203</v>
      </c>
      <c r="B301" s="92">
        <v>13.464600000000001</v>
      </c>
    </row>
    <row r="302" spans="1:2" ht="15.75" hidden="1" x14ac:dyDescent="0.2">
      <c r="A302" s="9" t="s">
        <v>204</v>
      </c>
      <c r="B302" s="91">
        <v>13.6409</v>
      </c>
    </row>
    <row r="303" spans="1:2" ht="15.75" hidden="1" x14ac:dyDescent="0.2">
      <c r="A303" s="10" t="s">
        <v>205</v>
      </c>
      <c r="B303" s="92">
        <v>13.8279</v>
      </c>
    </row>
    <row r="304" spans="1:2" ht="15.75" hidden="1" x14ac:dyDescent="0.2">
      <c r="A304" s="9" t="s">
        <v>206</v>
      </c>
      <c r="B304" s="91">
        <v>14.0177</v>
      </c>
    </row>
    <row r="305" spans="1:2" ht="15.75" hidden="1" x14ac:dyDescent="0.2">
      <c r="A305" s="10" t="s">
        <v>207</v>
      </c>
      <c r="B305" s="92">
        <v>14.1999</v>
      </c>
    </row>
    <row r="306" spans="1:2" ht="15.75" hidden="1" x14ac:dyDescent="0.2">
      <c r="A306" s="9" t="s">
        <v>208</v>
      </c>
      <c r="B306" s="91">
        <v>14.400600000000001</v>
      </c>
    </row>
    <row r="307" spans="1:2" ht="15.75" hidden="1" x14ac:dyDescent="0.2">
      <c r="A307" s="10" t="s">
        <v>209</v>
      </c>
      <c r="B307" s="92">
        <v>14.595499999999999</v>
      </c>
    </row>
    <row r="308" spans="1:2" ht="15.75" hidden="1" x14ac:dyDescent="0.2">
      <c r="A308" s="9" t="s">
        <v>210</v>
      </c>
      <c r="B308" s="91">
        <v>14.8034</v>
      </c>
    </row>
    <row r="309" spans="1:2" ht="15.75" hidden="1" x14ac:dyDescent="0.2">
      <c r="A309" s="10" t="s">
        <v>211</v>
      </c>
      <c r="B309" s="92">
        <v>15.011799999999999</v>
      </c>
    </row>
    <row r="310" spans="1:2" ht="15.75" hidden="1" x14ac:dyDescent="0.2">
      <c r="A310" s="9" t="s">
        <v>212</v>
      </c>
      <c r="B310" s="91">
        <v>15.218</v>
      </c>
    </row>
    <row r="311" spans="1:2" ht="15.75" hidden="1" x14ac:dyDescent="0.2">
      <c r="A311" s="10" t="s">
        <v>213</v>
      </c>
      <c r="B311" s="92">
        <v>15.427</v>
      </c>
    </row>
    <row r="312" spans="1:2" ht="15.75" hidden="1" x14ac:dyDescent="0.2">
      <c r="A312" s="9" t="s">
        <v>214</v>
      </c>
      <c r="B312" s="91">
        <v>15.6393</v>
      </c>
    </row>
    <row r="313" spans="1:2" ht="15.75" hidden="1" x14ac:dyDescent="0.2">
      <c r="A313" s="10" t="s">
        <v>215</v>
      </c>
      <c r="B313" s="92">
        <v>15.011799999999999</v>
      </c>
    </row>
    <row r="314" spans="1:2" ht="15.75" hidden="1" x14ac:dyDescent="0.2">
      <c r="A314" s="9" t="s">
        <v>216</v>
      </c>
      <c r="B314" s="91">
        <v>15.218</v>
      </c>
    </row>
    <row r="315" spans="1:2" ht="15.75" hidden="1" x14ac:dyDescent="0.2">
      <c r="A315" s="10" t="s">
        <v>217</v>
      </c>
      <c r="B315" s="92">
        <v>15.427</v>
      </c>
    </row>
    <row r="316" spans="1:2" ht="15.75" hidden="1" x14ac:dyDescent="0.2">
      <c r="A316" s="9" t="s">
        <v>218</v>
      </c>
      <c r="B316" s="91">
        <v>15.6393</v>
      </c>
    </row>
    <row r="317" spans="1:2" ht="15.75" hidden="1" x14ac:dyDescent="0.2">
      <c r="A317" s="10" t="s">
        <v>219</v>
      </c>
      <c r="B317" s="92">
        <v>15.853199999999999</v>
      </c>
    </row>
    <row r="318" spans="1:2" ht="15.75" hidden="1" x14ac:dyDescent="0.2">
      <c r="A318" s="9" t="s">
        <v>220</v>
      </c>
      <c r="B318" s="91">
        <v>16.071100000000001</v>
      </c>
    </row>
    <row r="319" spans="1:2" ht="15.75" hidden="1" x14ac:dyDescent="0.2">
      <c r="A319" s="10" t="s">
        <v>221</v>
      </c>
      <c r="B319" s="92">
        <v>16.292300000000001</v>
      </c>
    </row>
    <row r="320" spans="1:2" ht="15.75" hidden="1" x14ac:dyDescent="0.2">
      <c r="A320" s="9" t="s">
        <v>222</v>
      </c>
      <c r="B320" s="91">
        <v>16.524100000000001</v>
      </c>
    </row>
    <row r="321" spans="1:2" ht="15.75" hidden="1" x14ac:dyDescent="0.2">
      <c r="A321" s="10" t="s">
        <v>223</v>
      </c>
      <c r="B321" s="92">
        <v>16.7591</v>
      </c>
    </row>
    <row r="322" spans="1:2" ht="15.75" hidden="1" x14ac:dyDescent="0.2">
      <c r="A322" s="9" t="s">
        <v>224</v>
      </c>
      <c r="B322" s="91">
        <v>16.989799999999999</v>
      </c>
    </row>
    <row r="323" spans="1:2" ht="15.75" hidden="1" x14ac:dyDescent="0.2">
      <c r="A323" s="10" t="s">
        <v>225</v>
      </c>
      <c r="B323" s="92">
        <v>17.2227</v>
      </c>
    </row>
    <row r="324" spans="1:2" ht="15.75" hidden="1" x14ac:dyDescent="0.2">
      <c r="A324" s="9" t="s">
        <v>226</v>
      </c>
      <c r="B324" s="91">
        <v>17.4589</v>
      </c>
    </row>
    <row r="325" spans="1:2" ht="15.75" hidden="1" x14ac:dyDescent="0.2">
      <c r="A325" s="10" t="s">
        <v>227</v>
      </c>
      <c r="B325" s="92">
        <v>17.699000000000002</v>
      </c>
    </row>
    <row r="326" spans="1:2" ht="15.75" hidden="1" x14ac:dyDescent="0.2">
      <c r="A326" s="9" t="s">
        <v>228</v>
      </c>
      <c r="B326" s="91">
        <v>17.942399999999999</v>
      </c>
    </row>
    <row r="327" spans="1:2" ht="15.75" hidden="1" x14ac:dyDescent="0.2">
      <c r="A327" s="9" t="s">
        <v>29</v>
      </c>
      <c r="B327" s="91">
        <v>16.989799999999999</v>
      </c>
    </row>
    <row r="328" spans="1:2" ht="15.75" hidden="1" x14ac:dyDescent="0.2">
      <c r="A328" s="10" t="s">
        <v>30</v>
      </c>
      <c r="B328" s="92">
        <v>17.2227</v>
      </c>
    </row>
    <row r="329" spans="1:2" ht="15.75" hidden="1" x14ac:dyDescent="0.2">
      <c r="A329" s="9" t="s">
        <v>31</v>
      </c>
      <c r="B329" s="91">
        <v>17.4589</v>
      </c>
    </row>
    <row r="330" spans="1:2" ht="15.75" hidden="1" x14ac:dyDescent="0.2">
      <c r="A330" s="10" t="s">
        <v>32</v>
      </c>
      <c r="B330" s="92">
        <v>17.699000000000002</v>
      </c>
    </row>
    <row r="331" spans="1:2" ht="15.75" hidden="1" x14ac:dyDescent="0.2">
      <c r="A331" s="9" t="s">
        <v>33</v>
      </c>
      <c r="B331" s="91">
        <v>17.942399999999999</v>
      </c>
    </row>
    <row r="332" spans="1:2" ht="15.75" hidden="1" x14ac:dyDescent="0.2">
      <c r="A332" s="10" t="s">
        <v>34</v>
      </c>
      <c r="B332" s="92">
        <v>18.1891</v>
      </c>
    </row>
    <row r="333" spans="1:2" ht="15.75" hidden="1" x14ac:dyDescent="0.2">
      <c r="A333" s="9" t="s">
        <v>35</v>
      </c>
      <c r="B333" s="91">
        <v>18.438700000000001</v>
      </c>
    </row>
    <row r="334" spans="1:2" ht="15.75" hidden="1" x14ac:dyDescent="0.2">
      <c r="A334" s="10" t="s">
        <v>36</v>
      </c>
      <c r="B334" s="92">
        <v>18.701599999999999</v>
      </c>
    </row>
    <row r="335" spans="1:2" ht="15.75" hidden="1" x14ac:dyDescent="0.2">
      <c r="A335" s="9" t="s">
        <v>37</v>
      </c>
      <c r="B335" s="91">
        <v>18.967199999999998</v>
      </c>
    </row>
    <row r="336" spans="1:2" ht="15.75" hidden="1" x14ac:dyDescent="0.2">
      <c r="A336" s="10" t="s">
        <v>38</v>
      </c>
      <c r="B336" s="92">
        <v>19.237300000000001</v>
      </c>
    </row>
    <row r="337" spans="1:2" ht="15.75" hidden="1" x14ac:dyDescent="0.2">
      <c r="A337" s="9" t="s">
        <v>39</v>
      </c>
      <c r="B337" s="91">
        <v>19.511900000000001</v>
      </c>
    </row>
    <row r="338" spans="1:2" ht="15.75" hidden="1" x14ac:dyDescent="0.2">
      <c r="A338" s="10" t="s">
        <v>40</v>
      </c>
      <c r="B338" s="92">
        <v>19.792000000000002</v>
      </c>
    </row>
    <row r="339" spans="1:2" ht="15.75" hidden="1" x14ac:dyDescent="0.2">
      <c r="A339" s="9" t="s">
        <v>41</v>
      </c>
      <c r="B339" s="91">
        <v>20.075399999999998</v>
      </c>
    </row>
    <row r="340" spans="1:2" ht="15.75" hidden="1" x14ac:dyDescent="0.2">
      <c r="A340" s="10" t="s">
        <v>42</v>
      </c>
      <c r="B340" s="92">
        <v>20.3672</v>
      </c>
    </row>
    <row r="341" spans="1:2" ht="15.75" hidden="1" x14ac:dyDescent="0.2">
      <c r="A341" s="9" t="s">
        <v>43</v>
      </c>
      <c r="B341" s="91">
        <v>20.657299999999999</v>
      </c>
    </row>
    <row r="342" spans="1:2" ht="15.75" hidden="1" x14ac:dyDescent="0.2">
      <c r="A342" s="10" t="s">
        <v>44</v>
      </c>
      <c r="B342" s="92">
        <v>20.9619</v>
      </c>
    </row>
    <row r="343" spans="1:2" ht="15.75" hidden="1" x14ac:dyDescent="0.2">
      <c r="A343" s="10" t="s">
        <v>45</v>
      </c>
      <c r="B343" s="92">
        <v>20.3672</v>
      </c>
    </row>
    <row r="344" spans="1:2" ht="15.75" hidden="1" x14ac:dyDescent="0.2">
      <c r="A344" s="9" t="s">
        <v>46</v>
      </c>
      <c r="B344" s="91">
        <v>20.657299999999999</v>
      </c>
    </row>
    <row r="345" spans="1:2" ht="15.75" hidden="1" x14ac:dyDescent="0.2">
      <c r="A345" s="10" t="s">
        <v>47</v>
      </c>
      <c r="B345" s="92">
        <v>20.9619</v>
      </c>
    </row>
    <row r="346" spans="1:2" ht="15.75" hidden="1" x14ac:dyDescent="0.2">
      <c r="A346" s="9" t="s">
        <v>48</v>
      </c>
      <c r="B346" s="91">
        <v>21.270900000000001</v>
      </c>
    </row>
    <row r="347" spans="1:2" ht="15.75" hidden="1" x14ac:dyDescent="0.2">
      <c r="A347" s="10" t="s">
        <v>49</v>
      </c>
      <c r="B347" s="92">
        <v>21.573799999999999</v>
      </c>
    </row>
    <row r="348" spans="1:2" ht="15.75" hidden="1" x14ac:dyDescent="0.2">
      <c r="A348" s="9" t="s">
        <v>50</v>
      </c>
      <c r="B348" s="91">
        <v>21.8811</v>
      </c>
    </row>
    <row r="349" spans="1:2" ht="15.75" hidden="1" x14ac:dyDescent="0.2">
      <c r="A349" s="10" t="s">
        <v>51</v>
      </c>
      <c r="B349" s="94">
        <v>22.192900000000002</v>
      </c>
    </row>
    <row r="350" spans="1:2" ht="15.75" hidden="1" x14ac:dyDescent="0.2">
      <c r="A350" s="9" t="s">
        <v>52</v>
      </c>
      <c r="B350" s="91">
        <v>22.5091</v>
      </c>
    </row>
    <row r="351" spans="1:2" ht="15.75" hidden="1" x14ac:dyDescent="0.2">
      <c r="A351" s="10" t="s">
        <v>53</v>
      </c>
      <c r="B351" s="92">
        <v>22.829799999999999</v>
      </c>
    </row>
    <row r="352" spans="1:2" ht="15.75" hidden="1" x14ac:dyDescent="0.2">
      <c r="A352" s="9" t="s">
        <v>54</v>
      </c>
      <c r="B352" s="91">
        <v>23.1555</v>
      </c>
    </row>
    <row r="353" spans="1:2" ht="15.75" hidden="1" x14ac:dyDescent="0.2">
      <c r="A353" s="10" t="s">
        <v>55</v>
      </c>
      <c r="B353" s="92">
        <v>23.488900000000001</v>
      </c>
    </row>
    <row r="354" spans="1:2" ht="15.75" hidden="1" x14ac:dyDescent="0.2">
      <c r="A354" s="9" t="s">
        <v>56</v>
      </c>
      <c r="B354" s="91">
        <v>23.831900000000001</v>
      </c>
    </row>
    <row r="355" spans="1:2" ht="15.75" hidden="1" x14ac:dyDescent="0.2">
      <c r="A355" s="10" t="s">
        <v>57</v>
      </c>
      <c r="B355" s="92">
        <v>24.179200000000002</v>
      </c>
    </row>
    <row r="356" spans="1:2" ht="15.75" hidden="1" x14ac:dyDescent="0.2">
      <c r="A356" s="9" t="s">
        <v>58</v>
      </c>
      <c r="B356" s="91">
        <v>24.531600000000001</v>
      </c>
    </row>
    <row r="357" spans="1:2" ht="15.75" hidden="1" x14ac:dyDescent="0.2">
      <c r="A357" s="10" t="s">
        <v>59</v>
      </c>
      <c r="B357" s="92">
        <v>24.889500000000002</v>
      </c>
    </row>
    <row r="358" spans="1:2" ht="15.75" hidden="1" x14ac:dyDescent="0.2">
      <c r="A358" s="9" t="s">
        <v>60</v>
      </c>
      <c r="B358" s="91">
        <v>25.252400000000002</v>
      </c>
    </row>
    <row r="359" spans="1:2" ht="15.75" hidden="1" x14ac:dyDescent="0.2">
      <c r="A359" s="10" t="s">
        <v>61</v>
      </c>
      <c r="B359" s="92">
        <v>25.620899999999999</v>
      </c>
    </row>
    <row r="360" spans="1:2" ht="15.75" hidden="1" x14ac:dyDescent="0.2">
      <c r="A360" s="9" t="s">
        <v>62</v>
      </c>
      <c r="B360" s="95">
        <v>25.994900000000001</v>
      </c>
    </row>
    <row r="361" spans="1:2" ht="15.75" hidden="1" x14ac:dyDescent="0.2">
      <c r="A361" s="10" t="s">
        <v>63</v>
      </c>
      <c r="B361" s="92">
        <v>26.374500000000001</v>
      </c>
    </row>
    <row r="362" spans="1:2" ht="15.75" hidden="1" x14ac:dyDescent="0.2">
      <c r="A362" s="10" t="s">
        <v>64</v>
      </c>
      <c r="B362" s="92">
        <v>25.620899999999999</v>
      </c>
    </row>
    <row r="363" spans="1:2" ht="15.75" hidden="1" x14ac:dyDescent="0.2">
      <c r="A363" s="9" t="s">
        <v>65</v>
      </c>
      <c r="B363" s="95">
        <v>25.994900000000001</v>
      </c>
    </row>
    <row r="364" spans="1:2" ht="15.75" hidden="1" x14ac:dyDescent="0.2">
      <c r="A364" s="10" t="s">
        <v>66</v>
      </c>
      <c r="B364" s="92">
        <v>26.374500000000001</v>
      </c>
    </row>
    <row r="365" spans="1:2" ht="15.75" hidden="1" x14ac:dyDescent="0.2">
      <c r="A365" s="9" t="s">
        <v>67</v>
      </c>
      <c r="B365" s="91">
        <v>26.7591</v>
      </c>
    </row>
    <row r="366" spans="1:2" ht="15.75" hidden="1" x14ac:dyDescent="0.2">
      <c r="A366" s="10" t="s">
        <v>68</v>
      </c>
      <c r="B366" s="92">
        <v>27.150400000000001</v>
      </c>
    </row>
    <row r="367" spans="1:2" ht="15.75" hidden="1" x14ac:dyDescent="0.2">
      <c r="A367" s="9" t="s">
        <v>69</v>
      </c>
      <c r="B367" s="91">
        <v>27.546600000000002</v>
      </c>
    </row>
    <row r="368" spans="1:2" ht="15.75" hidden="1" x14ac:dyDescent="0.2">
      <c r="A368" s="10" t="s">
        <v>70</v>
      </c>
      <c r="B368" s="92">
        <v>27.949000000000002</v>
      </c>
    </row>
    <row r="369" spans="1:2" ht="15.75" hidden="1" x14ac:dyDescent="0.2">
      <c r="A369" s="9" t="s">
        <v>71</v>
      </c>
      <c r="B369" s="91">
        <v>28.357500000000002</v>
      </c>
    </row>
    <row r="370" spans="1:2" ht="15.75" hidden="1" x14ac:dyDescent="0.2">
      <c r="A370" s="10" t="s">
        <v>72</v>
      </c>
      <c r="B370" s="92">
        <v>28.772099999999998</v>
      </c>
    </row>
    <row r="371" spans="1:2" ht="15.75" hidden="1" x14ac:dyDescent="0.2">
      <c r="A371" s="9" t="s">
        <v>73</v>
      </c>
      <c r="B371" s="91">
        <v>29.192799999999998</v>
      </c>
    </row>
    <row r="372" spans="1:2" ht="15.75" hidden="1" x14ac:dyDescent="0.2">
      <c r="A372" s="10" t="s">
        <v>74</v>
      </c>
      <c r="B372" s="92">
        <v>29.619599999999998</v>
      </c>
    </row>
    <row r="373" spans="1:2" ht="15.75" hidden="1" x14ac:dyDescent="0.2">
      <c r="A373" s="9" t="s">
        <v>75</v>
      </c>
      <c r="B373" s="91">
        <v>29.7697</v>
      </c>
    </row>
    <row r="374" spans="1:2" ht="15.75" hidden="1" x14ac:dyDescent="0.2">
      <c r="A374" s="10" t="s">
        <v>76</v>
      </c>
      <c r="B374" s="92">
        <v>30.209299999999999</v>
      </c>
    </row>
    <row r="375" spans="1:2" ht="15.75" hidden="1" x14ac:dyDescent="0.2">
      <c r="A375" s="9" t="s">
        <v>77</v>
      </c>
      <c r="B375" s="91">
        <v>30.6556</v>
      </c>
    </row>
    <row r="376" spans="1:2" ht="15.75" hidden="1" x14ac:dyDescent="0.2">
      <c r="A376" s="10" t="s">
        <v>78</v>
      </c>
      <c r="B376" s="92">
        <v>31.108499999999999</v>
      </c>
    </row>
    <row r="377" spans="1:2" ht="15.75" hidden="1" x14ac:dyDescent="0.2">
      <c r="A377" s="9" t="s">
        <v>79</v>
      </c>
      <c r="B377" s="91">
        <v>31.567599999999999</v>
      </c>
    </row>
    <row r="378" spans="1:2" ht="15.75" hidden="1" x14ac:dyDescent="0.2">
      <c r="A378" s="10" t="s">
        <v>80</v>
      </c>
      <c r="B378" s="92">
        <v>32.033900000000003</v>
      </c>
    </row>
    <row r="379" spans="1:2" ht="15.75" hidden="1" x14ac:dyDescent="0.2">
      <c r="A379" s="9" t="s">
        <v>81</v>
      </c>
      <c r="B379" s="91">
        <v>32.506799999999998</v>
      </c>
    </row>
    <row r="380" spans="1:2" ht="15.75" hidden="1" x14ac:dyDescent="0.2">
      <c r="A380" s="10" t="s">
        <v>82</v>
      </c>
      <c r="B380" s="92">
        <v>32.987000000000002</v>
      </c>
    </row>
    <row r="381" spans="1:2" ht="15.75" hidden="1" x14ac:dyDescent="0.2">
      <c r="A381" s="10" t="s">
        <v>83</v>
      </c>
      <c r="B381" s="92">
        <v>30.209299999999999</v>
      </c>
    </row>
    <row r="382" spans="1:2" ht="15.75" hidden="1" x14ac:dyDescent="0.2">
      <c r="A382" s="9" t="s">
        <v>84</v>
      </c>
      <c r="B382" s="91">
        <v>30.6556</v>
      </c>
    </row>
    <row r="383" spans="1:2" ht="15.75" hidden="1" x14ac:dyDescent="0.2">
      <c r="A383" s="10" t="s">
        <v>85</v>
      </c>
      <c r="B383" s="92">
        <v>31.108499999999999</v>
      </c>
    </row>
    <row r="384" spans="1:2" ht="15.75" hidden="1" x14ac:dyDescent="0.2">
      <c r="A384" s="9" t="s">
        <v>86</v>
      </c>
      <c r="B384" s="91">
        <v>31.567599999999999</v>
      </c>
    </row>
    <row r="385" spans="1:2" ht="15.75" hidden="1" x14ac:dyDescent="0.2">
      <c r="A385" s="10" t="s">
        <v>87</v>
      </c>
      <c r="B385" s="92">
        <v>32.033900000000003</v>
      </c>
    </row>
    <row r="386" spans="1:2" ht="15.75" hidden="1" x14ac:dyDescent="0.2">
      <c r="A386" s="9" t="s">
        <v>88</v>
      </c>
      <c r="B386" s="91">
        <v>32.506799999999998</v>
      </c>
    </row>
    <row r="387" spans="1:2" ht="15.75" hidden="1" x14ac:dyDescent="0.2">
      <c r="A387" s="10" t="s">
        <v>89</v>
      </c>
      <c r="B387" s="92">
        <v>32.987000000000002</v>
      </c>
    </row>
    <row r="388" spans="1:2" ht="15.75" hidden="1" x14ac:dyDescent="0.2">
      <c r="A388" s="9" t="s">
        <v>90</v>
      </c>
      <c r="B388" s="91">
        <v>33.474400000000003</v>
      </c>
    </row>
    <row r="389" spans="1:2" ht="15.75" hidden="1" x14ac:dyDescent="0.2">
      <c r="A389" s="10" t="s">
        <v>91</v>
      </c>
      <c r="B389" s="92">
        <v>33.969099999999997</v>
      </c>
    </row>
    <row r="390" spans="1:2" ht="15.75" hidden="1" x14ac:dyDescent="0.2">
      <c r="A390" s="9" t="s">
        <v>92</v>
      </c>
      <c r="B390" s="91">
        <v>34.470399999999998</v>
      </c>
    </row>
    <row r="391" spans="1:2" ht="15.75" hidden="1" x14ac:dyDescent="0.2">
      <c r="A391" s="10" t="s">
        <v>93</v>
      </c>
      <c r="B391" s="92">
        <v>34.979500000000002</v>
      </c>
    </row>
    <row r="392" spans="1:2" ht="15.75" hidden="1" x14ac:dyDescent="0.2">
      <c r="A392" s="9" t="s">
        <v>94</v>
      </c>
      <c r="B392" s="91">
        <v>35.496299999999998</v>
      </c>
    </row>
    <row r="393" spans="1:2" ht="15.75" hidden="1" x14ac:dyDescent="0.2">
      <c r="A393" s="10" t="s">
        <v>95</v>
      </c>
      <c r="B393" s="92">
        <v>36.021000000000001</v>
      </c>
    </row>
    <row r="394" spans="1:2" ht="15.75" hidden="1" x14ac:dyDescent="0.2">
      <c r="A394" s="9" t="s">
        <v>96</v>
      </c>
      <c r="B394" s="91">
        <v>36.552799999999998</v>
      </c>
    </row>
    <row r="395" spans="1:2" ht="15.75" hidden="1" x14ac:dyDescent="0.2">
      <c r="A395" s="10" t="s">
        <v>97</v>
      </c>
      <c r="B395" s="92">
        <v>37.0931</v>
      </c>
    </row>
    <row r="396" spans="1:2" ht="15.75" hidden="1" x14ac:dyDescent="0.2">
      <c r="A396" s="9" t="s">
        <v>98</v>
      </c>
      <c r="B396" s="91">
        <v>37.640999999999998</v>
      </c>
    </row>
    <row r="397" spans="1:2" ht="15.75" hidden="1" x14ac:dyDescent="0.2">
      <c r="A397" s="9" t="s">
        <v>240</v>
      </c>
      <c r="B397" s="99">
        <v>38.196800000000003</v>
      </c>
    </row>
    <row r="398" spans="1:2" ht="15.75" hidden="1" x14ac:dyDescent="0.2">
      <c r="A398" s="10" t="s">
        <v>241</v>
      </c>
      <c r="B398" s="92">
        <v>38.761499999999998</v>
      </c>
    </row>
    <row r="399" spans="1:2" ht="15.75" hidden="1" x14ac:dyDescent="0.2">
      <c r="A399" s="9" t="s">
        <v>99</v>
      </c>
      <c r="B399" s="91">
        <v>35.496299999999998</v>
      </c>
    </row>
    <row r="400" spans="1:2" ht="15.75" hidden="1" x14ac:dyDescent="0.2">
      <c r="A400" s="10" t="s">
        <v>100</v>
      </c>
      <c r="B400" s="92">
        <v>36.021000000000001</v>
      </c>
    </row>
    <row r="401" spans="1:2" ht="15.75" hidden="1" x14ac:dyDescent="0.2">
      <c r="A401" s="9" t="s">
        <v>101</v>
      </c>
      <c r="B401" s="91">
        <v>36.552799999999998</v>
      </c>
    </row>
    <row r="402" spans="1:2" ht="15.75" hidden="1" x14ac:dyDescent="0.2">
      <c r="A402" s="10" t="s">
        <v>102</v>
      </c>
      <c r="B402" s="92">
        <v>37.0931</v>
      </c>
    </row>
    <row r="403" spans="1:2" ht="15.75" hidden="1" x14ac:dyDescent="0.2">
      <c r="A403" s="9" t="s">
        <v>103</v>
      </c>
      <c r="B403" s="91">
        <v>37.640999999999998</v>
      </c>
    </row>
    <row r="404" spans="1:2" ht="15.75" hidden="1" x14ac:dyDescent="0.2">
      <c r="A404" s="10" t="s">
        <v>104</v>
      </c>
      <c r="B404" s="92">
        <v>38.196800000000003</v>
      </c>
    </row>
    <row r="405" spans="1:2" ht="15.75" hidden="1" x14ac:dyDescent="0.2">
      <c r="A405" s="9" t="s">
        <v>105</v>
      </c>
      <c r="B405" s="91">
        <v>38.761499999999998</v>
      </c>
    </row>
    <row r="406" spans="1:2" ht="15.75" hidden="1" x14ac:dyDescent="0.2">
      <c r="A406" s="10" t="s">
        <v>106</v>
      </c>
      <c r="B406" s="92">
        <v>39.3339</v>
      </c>
    </row>
    <row r="407" spans="1:2" ht="15.75" hidden="1" x14ac:dyDescent="0.2">
      <c r="A407" s="9" t="s">
        <v>107</v>
      </c>
      <c r="B407" s="91">
        <v>39.915799999999997</v>
      </c>
    </row>
    <row r="408" spans="1:2" ht="15.75" hidden="1" x14ac:dyDescent="0.2">
      <c r="A408" s="10" t="s">
        <v>108</v>
      </c>
      <c r="B408" s="92">
        <v>40.505499999999998</v>
      </c>
    </row>
    <row r="409" spans="1:2" ht="15.75" hidden="1" x14ac:dyDescent="0.2">
      <c r="A409" s="9" t="s">
        <v>109</v>
      </c>
      <c r="B409" s="91">
        <v>41.103999999999999</v>
      </c>
    </row>
    <row r="410" spans="1:2" ht="15.75" hidden="1" x14ac:dyDescent="0.2">
      <c r="A410" s="10" t="s">
        <v>110</v>
      </c>
      <c r="B410" s="92">
        <v>41.711500000000001</v>
      </c>
    </row>
    <row r="411" spans="1:2" ht="15.75" hidden="1" x14ac:dyDescent="0.2">
      <c r="A411" s="9" t="s">
        <v>111</v>
      </c>
      <c r="B411" s="91">
        <v>42.327800000000003</v>
      </c>
    </row>
    <row r="412" spans="1:2" ht="15.75" hidden="1" x14ac:dyDescent="0.2">
      <c r="A412" s="10" t="s">
        <v>112</v>
      </c>
      <c r="B412" s="92">
        <v>42.953600000000002</v>
      </c>
    </row>
    <row r="413" spans="1:2" ht="15.75" hidden="1" x14ac:dyDescent="0.2">
      <c r="A413" s="9" t="s">
        <v>113</v>
      </c>
      <c r="B413" s="91">
        <v>43.588299999999997</v>
      </c>
    </row>
    <row r="414" spans="1:2" ht="15.75" hidden="1" x14ac:dyDescent="0.2">
      <c r="A414" s="10" t="s">
        <v>114</v>
      </c>
      <c r="B414" s="92">
        <v>44.232500000000002</v>
      </c>
    </row>
    <row r="415" spans="1:2" ht="15.75" hidden="1" x14ac:dyDescent="0.2">
      <c r="A415" s="10" t="s">
        <v>115</v>
      </c>
      <c r="B415" s="92">
        <v>44.886000000000003</v>
      </c>
    </row>
    <row r="416" spans="1:2" ht="15.75" hidden="1" x14ac:dyDescent="0.2">
      <c r="A416" s="9" t="s">
        <v>116</v>
      </c>
      <c r="B416" s="99">
        <v>45.549599999999998</v>
      </c>
    </row>
    <row r="417" spans="1:2" ht="15.75" hidden="1" x14ac:dyDescent="0.2">
      <c r="A417" s="10" t="s">
        <v>117</v>
      </c>
      <c r="B417" s="92">
        <v>40.505499999999998</v>
      </c>
    </row>
    <row r="418" spans="1:2" ht="15.75" hidden="1" x14ac:dyDescent="0.2">
      <c r="A418" s="9" t="s">
        <v>118</v>
      </c>
      <c r="B418" s="91">
        <v>41.103999999999999</v>
      </c>
    </row>
    <row r="419" spans="1:2" ht="15.75" hidden="1" x14ac:dyDescent="0.2">
      <c r="A419" s="10" t="s">
        <v>119</v>
      </c>
      <c r="B419" s="92">
        <v>41.711500000000001</v>
      </c>
    </row>
    <row r="420" spans="1:2" ht="15.75" hidden="1" x14ac:dyDescent="0.2">
      <c r="A420" s="9" t="s">
        <v>120</v>
      </c>
      <c r="B420" s="91">
        <v>42.327800000000003</v>
      </c>
    </row>
    <row r="421" spans="1:2" ht="15.75" hidden="1" x14ac:dyDescent="0.2">
      <c r="A421" s="10" t="s">
        <v>121</v>
      </c>
      <c r="B421" s="92">
        <v>42.953600000000002</v>
      </c>
    </row>
    <row r="422" spans="1:2" ht="15.75" hidden="1" x14ac:dyDescent="0.2">
      <c r="A422" s="9" t="s">
        <v>122</v>
      </c>
      <c r="B422" s="91">
        <v>43.588299999999997</v>
      </c>
    </row>
    <row r="423" spans="1:2" ht="15.75" hidden="1" x14ac:dyDescent="0.2">
      <c r="A423" s="10" t="s">
        <v>123</v>
      </c>
      <c r="B423" s="92">
        <v>44.232500000000002</v>
      </c>
    </row>
    <row r="424" spans="1:2" ht="15.75" hidden="1" x14ac:dyDescent="0.2">
      <c r="A424" s="9" t="s">
        <v>124</v>
      </c>
      <c r="B424" s="91">
        <v>44.886000000000003</v>
      </c>
    </row>
    <row r="425" spans="1:2" ht="15.75" hidden="1" x14ac:dyDescent="0.2">
      <c r="A425" s="10" t="s">
        <v>125</v>
      </c>
      <c r="B425" s="92">
        <v>45.549599999999998</v>
      </c>
    </row>
    <row r="426" spans="1:2" ht="15.75" hidden="1" x14ac:dyDescent="0.2">
      <c r="A426" s="9" t="s">
        <v>126</v>
      </c>
      <c r="B426" s="91">
        <v>46.223199999999999</v>
      </c>
    </row>
    <row r="427" spans="1:2" ht="15.75" hidden="1" x14ac:dyDescent="0.2">
      <c r="A427" s="10" t="s">
        <v>127</v>
      </c>
      <c r="B427" s="92">
        <v>46.906300000000002</v>
      </c>
    </row>
    <row r="428" spans="1:2" ht="15.75" hidden="1" x14ac:dyDescent="0.2">
      <c r="A428" s="9" t="s">
        <v>128</v>
      </c>
      <c r="B428" s="91">
        <v>47.599299999999999</v>
      </c>
    </row>
    <row r="429" spans="1:2" ht="15.75" hidden="1" x14ac:dyDescent="0.2">
      <c r="A429" s="10" t="s">
        <v>129</v>
      </c>
      <c r="B429" s="92">
        <v>48.3035</v>
      </c>
    </row>
    <row r="430" spans="1:2" ht="15.75" hidden="1" x14ac:dyDescent="0.2">
      <c r="A430" s="9" t="s">
        <v>130</v>
      </c>
      <c r="B430" s="91">
        <v>49.017099999999999</v>
      </c>
    </row>
    <row r="431" spans="1:2" ht="15.75" hidden="1" x14ac:dyDescent="0.2">
      <c r="A431" s="10" t="s">
        <v>131</v>
      </c>
      <c r="B431" s="92">
        <v>49.7423</v>
      </c>
    </row>
    <row r="432" spans="1:2" ht="15.75" hidden="1" x14ac:dyDescent="0.2">
      <c r="A432" s="9" t="s">
        <v>132</v>
      </c>
      <c r="B432" s="91">
        <v>50.4771</v>
      </c>
    </row>
    <row r="433" spans="1:2" ht="15.75" hidden="1" x14ac:dyDescent="0.2">
      <c r="A433" s="10" t="s">
        <v>133</v>
      </c>
      <c r="B433" s="92">
        <v>51.211199999999998</v>
      </c>
    </row>
    <row r="434" spans="1:2" ht="15.75" hidden="1" x14ac:dyDescent="0.2">
      <c r="A434" s="9" t="s">
        <v>134</v>
      </c>
      <c r="B434" s="91">
        <v>51.945999999999998</v>
      </c>
    </row>
    <row r="435" spans="1:2" ht="15.75" hidden="1" x14ac:dyDescent="0.2">
      <c r="A435" s="10" t="s">
        <v>135</v>
      </c>
      <c r="B435" s="92">
        <v>52.680700000000002</v>
      </c>
    </row>
    <row r="436" spans="1:2" ht="15.75" hidden="1" x14ac:dyDescent="0.2">
      <c r="A436" s="9" t="s">
        <v>136</v>
      </c>
      <c r="B436" s="91">
        <v>53.414900000000003</v>
      </c>
    </row>
    <row r="437" spans="1:2" ht="15.75" hidden="1" x14ac:dyDescent="0.2">
      <c r="A437" s="10" t="s">
        <v>137</v>
      </c>
      <c r="B437" s="92">
        <v>54.1496</v>
      </c>
    </row>
    <row r="438" spans="1:2" ht="15.75" hidden="1" x14ac:dyDescent="0.2">
      <c r="A438" s="9" t="s">
        <v>138</v>
      </c>
      <c r="B438" s="91">
        <v>54.884300000000003</v>
      </c>
    </row>
    <row r="439" spans="1:2" ht="15.75" hidden="1" x14ac:dyDescent="0.2">
      <c r="A439" s="10" t="s">
        <v>139</v>
      </c>
      <c r="B439" s="92">
        <v>55.619</v>
      </c>
    </row>
    <row r="440" spans="1:2" ht="15.75" hidden="1" x14ac:dyDescent="0.2">
      <c r="A440" s="9" t="s">
        <v>140</v>
      </c>
      <c r="B440" s="91">
        <v>56.3538</v>
      </c>
    </row>
    <row r="441" spans="1:2" ht="15.75" hidden="1" x14ac:dyDescent="0.2">
      <c r="A441" s="10" t="s">
        <v>144</v>
      </c>
      <c r="B441" s="92">
        <v>57.087899999999998</v>
      </c>
    </row>
    <row r="442" spans="1:2" ht="15.75" hidden="1" x14ac:dyDescent="0.2">
      <c r="A442" s="9" t="s">
        <v>145</v>
      </c>
      <c r="B442" s="91">
        <v>57.822699999999998</v>
      </c>
    </row>
    <row r="443" spans="1:2" ht="15.75" hidden="1" x14ac:dyDescent="0.2">
      <c r="A443" s="10" t="s">
        <v>146</v>
      </c>
      <c r="B443" s="92">
        <v>58.557400000000001</v>
      </c>
    </row>
    <row r="444" spans="1:2" ht="15.75" hidden="1" x14ac:dyDescent="0.2">
      <c r="A444" s="9" t="s">
        <v>147</v>
      </c>
      <c r="B444" s="91">
        <v>59.291600000000003</v>
      </c>
    </row>
    <row r="445" spans="1:2" ht="15.75" hidden="1" x14ac:dyDescent="0.2">
      <c r="A445" s="10" t="s">
        <v>148</v>
      </c>
      <c r="B445" s="92">
        <v>60.026800000000001</v>
      </c>
    </row>
    <row r="446" spans="1:2" ht="15.75" hidden="1" x14ac:dyDescent="0.2">
      <c r="A446" s="9" t="s">
        <v>149</v>
      </c>
      <c r="B446" s="91">
        <v>60.761000000000003</v>
      </c>
    </row>
    <row r="447" spans="1:2" ht="15.75" hidden="1" x14ac:dyDescent="0.2">
      <c r="A447" s="10" t="s">
        <v>150</v>
      </c>
      <c r="B447" s="96">
        <v>61.495199999999997</v>
      </c>
    </row>
    <row r="448" spans="1:2" ht="15.75" hidden="1" x14ac:dyDescent="0.2">
      <c r="A448" s="9" t="s">
        <v>151</v>
      </c>
      <c r="B448" s="91">
        <v>62.230499999999999</v>
      </c>
    </row>
    <row r="449" spans="1:2" ht="15.75" hidden="1" x14ac:dyDescent="0.2">
      <c r="A449" s="10" t="s">
        <v>152</v>
      </c>
      <c r="B449" s="92">
        <v>62.964599999999997</v>
      </c>
    </row>
    <row r="450" spans="1:2" ht="15.75" hidden="1" x14ac:dyDescent="0.2">
      <c r="A450" s="9" t="s">
        <v>153</v>
      </c>
      <c r="B450" s="91">
        <v>63.699399999999997</v>
      </c>
    </row>
    <row r="451" spans="1:2" ht="15.75" hidden="1" x14ac:dyDescent="0.2">
      <c r="A451" s="10" t="s">
        <v>154</v>
      </c>
      <c r="B451" s="92">
        <v>64.434100000000001</v>
      </c>
    </row>
    <row r="452" spans="1:2" ht="15.75" hidden="1" x14ac:dyDescent="0.2">
      <c r="A452" s="9" t="s">
        <v>155</v>
      </c>
      <c r="B452" s="91">
        <v>65.168300000000002</v>
      </c>
    </row>
    <row r="453" spans="1:2" ht="15.75" hidden="1" x14ac:dyDescent="0.2">
      <c r="A453" s="10" t="s">
        <v>156</v>
      </c>
      <c r="B453" s="92">
        <v>65.903499999999994</v>
      </c>
    </row>
    <row r="454" spans="1:2" ht="15.75" hidden="1" x14ac:dyDescent="0.2">
      <c r="A454" s="9" t="s">
        <v>157</v>
      </c>
      <c r="B454" s="91">
        <v>66.637699999999995</v>
      </c>
    </row>
    <row r="455" spans="1:2" ht="15.75" hidden="1" x14ac:dyDescent="0.2">
      <c r="A455" s="10" t="s">
        <v>158</v>
      </c>
      <c r="B455" s="92">
        <v>67.371899999999997</v>
      </c>
    </row>
    <row r="456" spans="1:2" ht="15.75" hidden="1" x14ac:dyDescent="0.2">
      <c r="A456" s="9" t="s">
        <v>159</v>
      </c>
      <c r="B456" s="91">
        <v>68.107200000000006</v>
      </c>
    </row>
    <row r="457" spans="1:2" ht="15.75" hidden="1" x14ac:dyDescent="0.2">
      <c r="A457" s="10" t="s">
        <v>160</v>
      </c>
      <c r="B457" s="92">
        <v>68.841300000000004</v>
      </c>
    </row>
    <row r="458" spans="1:2" ht="15.75" hidden="1" x14ac:dyDescent="0.2">
      <c r="A458" s="9" t="s">
        <v>161</v>
      </c>
      <c r="B458" s="91">
        <v>69.576599999999999</v>
      </c>
    </row>
    <row r="459" spans="1:2" ht="15.75" hidden="1" x14ac:dyDescent="0.2">
      <c r="A459" s="10" t="s">
        <v>162</v>
      </c>
      <c r="B459" s="92">
        <v>70.3108</v>
      </c>
    </row>
    <row r="460" spans="1:2" ht="15.75" hidden="1" x14ac:dyDescent="0.2">
      <c r="A460" s="9" t="s">
        <v>163</v>
      </c>
      <c r="B460" s="91">
        <v>71.044899999999998</v>
      </c>
    </row>
    <row r="461" spans="1:2" ht="15.75" hidden="1" x14ac:dyDescent="0.2">
      <c r="A461" s="10" t="s">
        <v>164</v>
      </c>
      <c r="B461" s="92">
        <v>71.780199999999994</v>
      </c>
    </row>
    <row r="462" spans="1:2" ht="15.75" hidden="1" x14ac:dyDescent="0.2">
      <c r="A462" s="9" t="s">
        <v>165</v>
      </c>
      <c r="B462" s="91">
        <v>72.514399999999995</v>
      </c>
    </row>
    <row r="463" spans="1:2" ht="15.75" hidden="1" x14ac:dyDescent="0.2">
      <c r="A463" s="10" t="s">
        <v>273</v>
      </c>
      <c r="B463" s="93">
        <v>73.248000000000005</v>
      </c>
    </row>
    <row r="464" spans="1:2" ht="15.75" hidden="1" x14ac:dyDescent="0.2">
      <c r="A464" s="10" t="s">
        <v>291</v>
      </c>
      <c r="B464" s="92">
        <v>73.9816</v>
      </c>
    </row>
    <row r="465" spans="1:2" ht="15.75" hidden="1" x14ac:dyDescent="0.2">
      <c r="A465" s="9" t="s">
        <v>263</v>
      </c>
      <c r="B465" s="99">
        <v>74.715199999999996</v>
      </c>
    </row>
    <row r="466" spans="1:2" ht="15.75" hidden="1" x14ac:dyDescent="0.2">
      <c r="A466" s="10" t="s">
        <v>292</v>
      </c>
      <c r="B466" s="92">
        <v>75.448899999999995</v>
      </c>
    </row>
    <row r="467" spans="1:2" ht="15.75" hidden="1" x14ac:dyDescent="0.2">
      <c r="A467" s="9" t="s">
        <v>264</v>
      </c>
      <c r="B467" s="99">
        <v>76.182500000000005</v>
      </c>
    </row>
    <row r="468" spans="1:2" ht="15.75" hidden="1" x14ac:dyDescent="0.2">
      <c r="A468" s="10" t="s">
        <v>293</v>
      </c>
      <c r="B468" s="92">
        <v>76.9161</v>
      </c>
    </row>
    <row r="469" spans="1:2" ht="15.75" hidden="1" x14ac:dyDescent="0.2">
      <c r="A469" s="9" t="s">
        <v>265</v>
      </c>
      <c r="B469" s="99">
        <v>77.649699999999996</v>
      </c>
    </row>
    <row r="470" spans="1:2" ht="15.75" hidden="1" x14ac:dyDescent="0.2">
      <c r="A470" s="10" t="s">
        <v>294</v>
      </c>
      <c r="B470" s="92">
        <v>78.383300000000006</v>
      </c>
    </row>
    <row r="471" spans="1:2" ht="15.75" hidden="1" x14ac:dyDescent="0.2">
      <c r="A471" s="9" t="s">
        <v>266</v>
      </c>
      <c r="B471" s="99">
        <v>79.116900000000001</v>
      </c>
    </row>
    <row r="472" spans="1:2" ht="15.75" hidden="1" x14ac:dyDescent="0.2">
      <c r="A472" s="10" t="s">
        <v>295</v>
      </c>
      <c r="B472" s="92">
        <v>79.850499999999997</v>
      </c>
    </row>
    <row r="473" spans="1:2" ht="15.75" hidden="1" x14ac:dyDescent="0.2">
      <c r="A473" s="9" t="s">
        <v>267</v>
      </c>
      <c r="B473" s="99">
        <v>80.584199999999996</v>
      </c>
    </row>
    <row r="474" spans="1:2" ht="15.75" hidden="1" x14ac:dyDescent="0.2">
      <c r="A474" s="10" t="s">
        <v>296</v>
      </c>
      <c r="B474" s="92">
        <v>81.317800000000005</v>
      </c>
    </row>
    <row r="475" spans="1:2" ht="15.75" hidden="1" x14ac:dyDescent="0.2">
      <c r="A475" s="9" t="s">
        <v>268</v>
      </c>
      <c r="B475" s="99">
        <v>82.051400000000001</v>
      </c>
    </row>
    <row r="476" spans="1:2" ht="15.75" hidden="1" x14ac:dyDescent="0.2">
      <c r="A476" s="10" t="s">
        <v>297</v>
      </c>
      <c r="B476" s="92">
        <v>82.784999999999997</v>
      </c>
    </row>
    <row r="477" spans="1:2" ht="15.75" hidden="1" x14ac:dyDescent="0.2">
      <c r="A477" s="9" t="s">
        <v>269</v>
      </c>
      <c r="B477" s="99">
        <v>83.518600000000006</v>
      </c>
    </row>
    <row r="478" spans="1:2" ht="15.75" hidden="1" x14ac:dyDescent="0.2">
      <c r="A478" s="10" t="s">
        <v>298</v>
      </c>
      <c r="B478" s="92">
        <v>84.252200000000002</v>
      </c>
    </row>
    <row r="479" spans="1:2" ht="15.75" hidden="1" x14ac:dyDescent="0.2">
      <c r="A479" s="9" t="s">
        <v>270</v>
      </c>
      <c r="B479" s="99">
        <v>84.986400000000003</v>
      </c>
    </row>
    <row r="480" spans="1:2" ht="15.75" hidden="1" x14ac:dyDescent="0.2">
      <c r="A480" s="10" t="s">
        <v>299</v>
      </c>
      <c r="B480" s="92">
        <v>85.719499999999996</v>
      </c>
    </row>
    <row r="481" spans="1:2" ht="15.75" hidden="1" x14ac:dyDescent="0.2">
      <c r="A481" s="9" t="s">
        <v>271</v>
      </c>
      <c r="B481" s="99">
        <v>86.453599999999994</v>
      </c>
    </row>
    <row r="482" spans="1:2" ht="15.75" hidden="1" x14ac:dyDescent="0.2">
      <c r="A482" s="10" t="s">
        <v>300</v>
      </c>
      <c r="B482" s="92">
        <v>87.187200000000004</v>
      </c>
    </row>
    <row r="483" spans="1:2" ht="15.75" hidden="1" x14ac:dyDescent="0.2">
      <c r="A483" s="9" t="s">
        <v>272</v>
      </c>
      <c r="B483" s="99">
        <v>87.920299999999997</v>
      </c>
    </row>
    <row r="484" spans="1:2" ht="15.75" hidden="1" x14ac:dyDescent="0.2">
      <c r="A484" s="10" t="s">
        <v>301</v>
      </c>
      <c r="B484" s="92">
        <v>88.654499999999999</v>
      </c>
    </row>
    <row r="485" spans="1:2" ht="15" hidden="1" x14ac:dyDescent="0.3">
      <c r="A485" s="12"/>
      <c r="B485" s="12"/>
    </row>
    <row r="486" spans="1:2" x14ac:dyDescent="0.2"/>
    <row r="487" spans="1:2" x14ac:dyDescent="0.2"/>
    <row r="488" spans="1:2" x14ac:dyDescent="0.2"/>
    <row r="489" spans="1:2" x14ac:dyDescent="0.2"/>
    <row r="490" spans="1:2" x14ac:dyDescent="0.2"/>
    <row r="491" spans="1:2" x14ac:dyDescent="0.2"/>
    <row r="492" spans="1:2" x14ac:dyDescent="0.2"/>
    <row r="493" spans="1:2" x14ac:dyDescent="0.2"/>
    <row r="494" spans="1:2" x14ac:dyDescent="0.2"/>
    <row r="495" spans="1:2" x14ac:dyDescent="0.2"/>
    <row r="496" spans="1:2"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sheetData>
  <sheetProtection algorithmName="SHA-512" hashValue="JYXQia7iRIokiK1LF/e4rMpuFJu73uvFQkvF2ZOp6JLuYSkp62+aNjLCAOtfSbfdl8niVPqEJQYeGI9NgUjvUg==" saltValue="uFIjJBTZPz95EM35OYY/dA==" spinCount="100000" sheet="1" objects="1" scenarios="1"/>
  <mergeCells count="5">
    <mergeCell ref="A5:B5"/>
    <mergeCell ref="A6:B6"/>
    <mergeCell ref="A11:B11"/>
    <mergeCell ref="A26:B26"/>
    <mergeCell ref="A27:B27"/>
  </mergeCells>
  <conditionalFormatting sqref="B8 B12 B17:B18 B29 B32:B33">
    <cfRule type="cellIs" dxfId="0" priority="1" stopIfTrue="1" operator="equal">
      <formula>$A$7</formula>
    </cfRule>
  </conditionalFormatting>
  <dataValidations xWindow="1118" yWindow="426" count="7">
    <dataValidation type="decimal" allowBlank="1" showInputMessage="1" showErrorMessage="1" errorTitle="Budget available" error="In this box you should the total budget amount in pounds you have available for the payment of staff costs (including NI on-costs) for this contract / contract extension._x000a__x000a_Range £0.00 - £50,000.00" promptTitle="Budget available" prompt="Enter the total budget amount you have available for the payment of staff costs (including NI on-costs) for this contract / contract extension._x000a__x000a_[TAB] to next box." sqref="B8" xr:uid="{00000000-0002-0000-0400-000000000000}">
      <formula1>0</formula1>
      <formula2>50000</formula2>
    </dataValidation>
    <dataValidation type="decimal" errorStyle="warning" allowBlank="1" showInputMessage="1" showErrorMessage="1" errorTitle="Out of range" error="You have entered a number of hours outside the range 0-1500. Is this right?" promptTitle="Hours to be worked" prompt="Enter the number of hours to be worked (excluding holiday hours) over the course of the contract._x000a__x000a_[TAB] to next box." sqref="B29" xr:uid="{00000000-0002-0000-0400-000002000000}">
      <formula1>0</formula1>
      <formula2>1500</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e format 31/08/2023 or 31-Aug-23._x000a__x000a_Then [TAB] to next box." sqref="B33" xr:uid="{00000000-0002-0000-0400-000003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e format 01/08/2023 or 01-Aug-23_x000a__x000a_Then [TAB] to next box." sqref="B32" xr:uid="{00000000-0002-0000-0400-000004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e format 31/8/2023 or 31-Aug-23._x000a__x000a_Then [TAB] to next box." sqref="B18" xr:uid="{00000000-0002-0000-0400-000005000000}">
      <formula1>45139</formula1>
      <formula2>45504</formula2>
    </dataValidation>
    <dataValidation type="list" allowBlank="1" showInputMessage="1" showErrorMessage="1" sqref="B12" xr:uid="{22A92AAB-529B-44C9-9311-01526AB829E6}">
      <formula1>$A$43:$A$246</formula1>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e format 01/08/2023 or 01-Aug-23._x000a__x000a_Then [TAB] to next box." sqref="B17" xr:uid="{BC9BE7CD-BAC3-4DFB-93D2-8D2917E8ACFD}">
      <formula1>45139</formula1>
      <formula2>45504</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1</vt:lpstr>
      <vt:lpstr>2 Letter Front</vt:lpstr>
      <vt:lpstr>3 Contract Template</vt:lpstr>
      <vt:lpstr>4 Confirmation of Funding</vt:lpstr>
      <vt:lpstr>5 Hours calculators </vt:lpstr>
      <vt:lpstr>Contract_Type</vt:lpstr>
      <vt:lpstr>LSE_Site_List</vt:lpstr>
      <vt:lpstr>'1'!Print_Area</vt:lpstr>
      <vt:lpstr>'3 Contract Template'!Print_Area</vt:lpstr>
      <vt:lpstr>'4 Confirmation of Funding'!Print_Area</vt:lpstr>
      <vt:lpstr>Rates</vt:lpstr>
    </vt:vector>
  </TitlesOfParts>
  <Company>LSE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ORA Contract</dc:title>
  <dc:creator>J.Duplessis@lse.ac.uk</dc:creator>
  <cp:lastModifiedBy>Duplessis,J</cp:lastModifiedBy>
  <cp:lastPrinted>2023-07-26T15:39:22Z</cp:lastPrinted>
  <dcterms:created xsi:type="dcterms:W3CDTF">1999-01-15T10:09:17Z</dcterms:created>
  <dcterms:modified xsi:type="dcterms:W3CDTF">2024-04-18T09:23:58Z</dcterms:modified>
</cp:coreProperties>
</file>