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Residential Life - General\Feedback-evaluations-surveys\Student Satisfaction Survey 2019\Data Analysis\"/>
    </mc:Choice>
  </mc:AlternateContent>
  <bookViews>
    <workbookView xWindow="0" yWindow="0" windowWidth="15525" windowHeight="11745"/>
  </bookViews>
  <sheets>
    <sheet name="Grid" sheetId="1" r:id="rId1"/>
  </sheets>
  <definedNames>
    <definedName name="_xlnm._FilterDatabase" localSheetId="0" hidden="1">Grid!$A$6:$B$34</definedName>
    <definedName name="_xlnm.Print_Area" localSheetId="0">Grid!$A$1:$DE$34,Grid!$DG$1:$DV$34</definedName>
    <definedName name="_xlnm.Print_Titles" localSheetId="0">Grid!$A:$D,Grid!$1:$6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P34" i="1" l="1"/>
  <c r="DP33" i="1"/>
  <c r="DP31" i="1"/>
  <c r="DP30" i="1"/>
  <c r="DP27" i="1"/>
  <c r="DP26" i="1"/>
  <c r="DP25" i="1"/>
  <c r="DP23" i="1"/>
  <c r="DP22" i="1"/>
  <c r="DP21" i="1"/>
  <c r="DP20" i="1"/>
  <c r="DP19" i="1"/>
  <c r="DP18" i="1"/>
  <c r="DP17" i="1"/>
  <c r="DP16" i="1"/>
  <c r="DP15" i="1"/>
  <c r="DP14" i="1"/>
  <c r="DP13" i="1"/>
  <c r="DP12" i="1"/>
  <c r="DP11" i="1"/>
  <c r="DP10" i="1"/>
  <c r="DP9" i="1"/>
  <c r="DP8" i="1"/>
  <c r="DP7" i="1"/>
  <c r="DP6" i="1"/>
  <c r="CY34" i="1" l="1"/>
  <c r="CY33" i="1"/>
  <c r="CY31" i="1"/>
  <c r="CY30" i="1"/>
  <c r="CY27" i="1"/>
  <c r="CY26" i="1"/>
  <c r="CY25" i="1"/>
  <c r="CY23" i="1"/>
  <c r="CY22" i="1"/>
  <c r="CY20" i="1"/>
  <c r="CX21" i="1"/>
  <c r="CX22" i="1"/>
  <c r="CX23" i="1"/>
  <c r="CY21" i="1"/>
  <c r="CY19" i="1"/>
  <c r="CY18" i="1"/>
  <c r="CY17" i="1"/>
  <c r="CY16" i="1"/>
  <c r="CY15" i="1"/>
  <c r="CY14" i="1"/>
  <c r="CY13" i="1"/>
  <c r="CY12" i="1"/>
  <c r="CY11" i="1"/>
  <c r="CY10" i="1"/>
  <c r="CY9" i="1"/>
  <c r="CY8" i="1"/>
  <c r="CY7" i="1"/>
  <c r="CT7" i="1"/>
  <c r="CY6" i="1" l="1"/>
  <c r="DS7" i="1"/>
  <c r="DS6" i="1"/>
  <c r="CX34" i="1"/>
  <c r="CX33" i="1"/>
  <c r="CX31" i="1"/>
  <c r="CX30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6" i="1"/>
  <c r="CT34" i="1"/>
  <c r="CT10" i="1"/>
  <c r="CT33" i="1"/>
  <c r="CT31" i="1"/>
  <c r="CT19" i="1"/>
  <c r="CT18" i="1"/>
  <c r="CT17" i="1"/>
  <c r="CT16" i="1"/>
  <c r="CT15" i="1"/>
  <c r="CT14" i="1"/>
  <c r="CT13" i="1"/>
  <c r="CT12" i="1"/>
  <c r="CT11" i="1"/>
  <c r="CT25" i="1"/>
  <c r="CT24" i="1"/>
  <c r="CT30" i="1"/>
  <c r="CT27" i="1"/>
  <c r="CT26" i="1"/>
  <c r="CT23" i="1"/>
  <c r="CT22" i="1"/>
  <c r="CT21" i="1"/>
  <c r="CT20" i="1"/>
  <c r="CT9" i="1"/>
  <c r="CT8" i="1"/>
  <c r="CT6" i="1"/>
  <c r="AL6" i="1" l="1"/>
  <c r="BL6" i="1"/>
  <c r="BM6" i="1"/>
  <c r="BV6" i="1"/>
  <c r="BZ6" i="1"/>
  <c r="CH6" i="1"/>
  <c r="CL6" i="1"/>
  <c r="DL6" i="1"/>
  <c r="F7" i="1"/>
  <c r="AZ7" i="1"/>
  <c r="BL7" i="1"/>
  <c r="AZ8" i="1"/>
  <c r="BL8" i="1"/>
  <c r="AZ9" i="1"/>
  <c r="BL9" i="1"/>
  <c r="F10" i="1"/>
  <c r="J10" i="1"/>
  <c r="AM10" i="1"/>
  <c r="AQ10" i="1"/>
  <c r="AZ10" i="1"/>
  <c r="BH10" i="1"/>
  <c r="BL10" i="1"/>
  <c r="BQ10" i="1"/>
  <c r="DC10" i="1"/>
  <c r="DH10" i="1"/>
  <c r="DT10" i="1"/>
  <c r="F11" i="1"/>
  <c r="J11" i="1"/>
  <c r="AM11" i="1"/>
  <c r="AQ11" i="1"/>
  <c r="AZ11" i="1"/>
  <c r="BH11" i="1"/>
  <c r="BL11" i="1"/>
  <c r="BQ11" i="1"/>
  <c r="DC11" i="1"/>
  <c r="DH11" i="1"/>
  <c r="DT11" i="1"/>
  <c r="F12" i="1"/>
  <c r="J12" i="1"/>
  <c r="AM12" i="1"/>
  <c r="AQ12" i="1"/>
  <c r="AZ12" i="1"/>
  <c r="BH12" i="1"/>
  <c r="BL12" i="1"/>
  <c r="BQ12" i="1"/>
  <c r="DC12" i="1"/>
  <c r="DH12" i="1"/>
  <c r="DT12" i="1"/>
  <c r="F13" i="1"/>
  <c r="J13" i="1"/>
  <c r="AM13" i="1"/>
  <c r="AQ13" i="1"/>
  <c r="AZ13" i="1"/>
  <c r="BH13" i="1"/>
  <c r="BL13" i="1"/>
  <c r="BQ13" i="1"/>
  <c r="DC13" i="1"/>
  <c r="DH13" i="1"/>
  <c r="DT13" i="1"/>
  <c r="F14" i="1"/>
  <c r="J14" i="1"/>
  <c r="AM14" i="1"/>
  <c r="AQ14" i="1"/>
  <c r="AZ14" i="1"/>
  <c r="BH14" i="1"/>
  <c r="BL14" i="1"/>
  <c r="BQ14" i="1"/>
  <c r="DC14" i="1"/>
  <c r="DH14" i="1"/>
  <c r="DT14" i="1"/>
  <c r="F15" i="1"/>
  <c r="J15" i="1"/>
  <c r="AM15" i="1"/>
  <c r="AQ15" i="1"/>
  <c r="AZ15" i="1"/>
  <c r="BH15" i="1"/>
  <c r="BL15" i="1"/>
  <c r="BQ15" i="1"/>
  <c r="DC15" i="1"/>
  <c r="DH15" i="1"/>
  <c r="DT15" i="1"/>
  <c r="F16" i="1"/>
  <c r="J16" i="1"/>
  <c r="AM16" i="1"/>
  <c r="AQ16" i="1"/>
  <c r="AZ16" i="1"/>
  <c r="BH16" i="1"/>
  <c r="BL16" i="1"/>
  <c r="BQ16" i="1"/>
  <c r="DC16" i="1"/>
  <c r="DH16" i="1"/>
  <c r="DT16" i="1"/>
  <c r="F17" i="1"/>
  <c r="J17" i="1"/>
  <c r="AM17" i="1"/>
  <c r="AQ17" i="1"/>
  <c r="AZ17" i="1"/>
  <c r="BH17" i="1"/>
  <c r="BL17" i="1"/>
  <c r="BQ17" i="1"/>
  <c r="DC17" i="1"/>
  <c r="DH17" i="1"/>
  <c r="DT17" i="1"/>
  <c r="F18" i="1"/>
  <c r="J18" i="1"/>
  <c r="AM18" i="1"/>
  <c r="AQ18" i="1"/>
  <c r="AZ18" i="1"/>
  <c r="BH18" i="1"/>
  <c r="BL18" i="1"/>
  <c r="BQ18" i="1"/>
  <c r="DC18" i="1"/>
  <c r="DH18" i="1"/>
  <c r="DT18" i="1"/>
  <c r="F19" i="1"/>
  <c r="J19" i="1"/>
  <c r="AM19" i="1"/>
  <c r="AQ19" i="1"/>
  <c r="AZ19" i="1"/>
  <c r="BH19" i="1"/>
  <c r="BL19" i="1"/>
  <c r="BQ19" i="1"/>
  <c r="DC19" i="1"/>
  <c r="DH19" i="1"/>
  <c r="DT19" i="1"/>
  <c r="F20" i="1"/>
  <c r="J20" i="1"/>
  <c r="AM20" i="1"/>
  <c r="AQ20" i="1"/>
  <c r="AV20" i="1"/>
  <c r="AZ20" i="1"/>
  <c r="BH20" i="1"/>
  <c r="BL20" i="1"/>
  <c r="BQ20" i="1"/>
  <c r="DC20" i="1"/>
  <c r="DH20" i="1"/>
  <c r="DT20" i="1"/>
  <c r="F21" i="1"/>
  <c r="J21" i="1"/>
  <c r="AM21" i="1"/>
  <c r="AQ21" i="1"/>
  <c r="AV21" i="1"/>
  <c r="AZ21" i="1"/>
  <c r="BH21" i="1"/>
  <c r="BL21" i="1"/>
  <c r="BQ21" i="1"/>
  <c r="DC21" i="1"/>
  <c r="DH21" i="1"/>
  <c r="DT21" i="1"/>
  <c r="F22" i="1"/>
  <c r="J22" i="1"/>
  <c r="AM22" i="1"/>
  <c r="AQ22" i="1"/>
  <c r="AV22" i="1"/>
  <c r="AZ22" i="1"/>
  <c r="BH22" i="1"/>
  <c r="BL22" i="1"/>
  <c r="BQ22" i="1"/>
  <c r="DC22" i="1"/>
  <c r="DH22" i="1"/>
  <c r="DT22" i="1"/>
  <c r="F23" i="1"/>
  <c r="J23" i="1"/>
  <c r="AM23" i="1"/>
  <c r="AQ23" i="1"/>
  <c r="AV23" i="1"/>
  <c r="AZ23" i="1"/>
  <c r="BH23" i="1"/>
  <c r="BL23" i="1"/>
  <c r="BQ23" i="1"/>
  <c r="DC23" i="1"/>
  <c r="DH23" i="1"/>
  <c r="DT23" i="1"/>
  <c r="F24" i="1"/>
  <c r="J24" i="1"/>
  <c r="AM24" i="1"/>
  <c r="AQ24" i="1"/>
  <c r="AZ24" i="1"/>
  <c r="BH24" i="1"/>
  <c r="BL24" i="1"/>
  <c r="BQ24" i="1"/>
  <c r="DC24" i="1"/>
  <c r="DH24" i="1"/>
  <c r="DT24" i="1"/>
  <c r="F25" i="1"/>
  <c r="J25" i="1"/>
  <c r="AQ25" i="1"/>
  <c r="BH25" i="1"/>
  <c r="BL25" i="1"/>
  <c r="BQ25" i="1"/>
  <c r="DC25" i="1"/>
  <c r="DT25" i="1"/>
  <c r="AM26" i="1"/>
  <c r="AQ26" i="1"/>
  <c r="BL26" i="1"/>
  <c r="BQ26" i="1"/>
  <c r="DC26" i="1"/>
  <c r="DH26" i="1"/>
  <c r="DT26" i="1"/>
  <c r="F27" i="1"/>
  <c r="J27" i="1"/>
  <c r="AM27" i="1"/>
  <c r="AQ27" i="1"/>
  <c r="AZ27" i="1"/>
  <c r="BH27" i="1"/>
  <c r="BL27" i="1"/>
  <c r="BQ27" i="1"/>
  <c r="DC27" i="1"/>
  <c r="DH27" i="1"/>
  <c r="DT27" i="1"/>
  <c r="Z28" i="1"/>
  <c r="AM28" i="1"/>
  <c r="AQ28" i="1"/>
  <c r="BQ28" i="1"/>
  <c r="DC28" i="1"/>
  <c r="DH28" i="1"/>
  <c r="DT28" i="1"/>
  <c r="F29" i="1"/>
  <c r="Z29" i="1"/>
  <c r="AL29" i="1"/>
  <c r="AM29" i="1"/>
  <c r="AQ29" i="1"/>
  <c r="BQ29" i="1"/>
  <c r="DC29" i="1"/>
  <c r="DH29" i="1"/>
  <c r="DT29" i="1"/>
  <c r="F30" i="1"/>
  <c r="J30" i="1"/>
  <c r="AM30" i="1"/>
  <c r="AQ30" i="1"/>
  <c r="AV30" i="1"/>
  <c r="BL30" i="1"/>
  <c r="BQ30" i="1"/>
  <c r="DC30" i="1"/>
  <c r="DH30" i="1"/>
  <c r="DT30" i="1"/>
  <c r="F31" i="1"/>
  <c r="J31" i="1"/>
  <c r="AM31" i="1"/>
  <c r="AQ31" i="1"/>
  <c r="AV31" i="1"/>
  <c r="AZ31" i="1"/>
  <c r="BH31" i="1"/>
  <c r="BL31" i="1"/>
  <c r="BQ31" i="1"/>
  <c r="DC31" i="1"/>
  <c r="DH31" i="1"/>
  <c r="DT31" i="1"/>
  <c r="F32" i="1"/>
  <c r="J32" i="1"/>
  <c r="AM32" i="1"/>
  <c r="DH32" i="1"/>
  <c r="F33" i="1"/>
  <c r="J33" i="1"/>
  <c r="AM33" i="1"/>
  <c r="AQ33" i="1"/>
  <c r="AV33" i="1"/>
  <c r="AZ33" i="1"/>
  <c r="BH33" i="1"/>
  <c r="BL33" i="1"/>
  <c r="BQ33" i="1"/>
  <c r="DC33" i="1"/>
  <c r="DH33" i="1"/>
  <c r="DT33" i="1"/>
  <c r="AH34" i="1"/>
  <c r="BL34" i="1"/>
</calcChain>
</file>

<file path=xl/sharedStrings.xml><?xml version="1.0" encoding="utf-8"?>
<sst xmlns="http://schemas.openxmlformats.org/spreadsheetml/2006/main" count="312" uniqueCount="87">
  <si>
    <t>Would you like to nominate a member of staff from your hall?</t>
  </si>
  <si>
    <t>Staff Nominations</t>
  </si>
  <si>
    <t>How easy did you find it to understand which bin to put your different waste items into?</t>
  </si>
  <si>
    <t>N/A</t>
  </si>
  <si>
    <t>N/A - Question not asked</t>
  </si>
  <si>
    <t>No Reduce the Juice</t>
  </si>
  <si>
    <t xml:space="preserve">N/A - Question not asked </t>
  </si>
  <si>
    <t>How would you rate the Reduce the Juice project?</t>
  </si>
  <si>
    <t>N/A - Questions not asked at UoL Halls</t>
  </si>
  <si>
    <t>N/A - Questions not asked at Third Party Managed Halls</t>
  </si>
  <si>
    <t>N/A - Question not asked at UoL Halls</t>
  </si>
  <si>
    <t>Overall, how would you grade your hall in terms of sustainability?</t>
  </si>
  <si>
    <t>Sustainability</t>
  </si>
  <si>
    <t>New Question from 2019 Survey</t>
  </si>
  <si>
    <t>I feel that there is a sense of community and belonging in my hall.</t>
  </si>
  <si>
    <t>N/A - Question not asked at Third Party Managed Halls</t>
  </si>
  <si>
    <t>How satisfied are you with their support?</t>
  </si>
  <si>
    <t>N/A - No Peer Supporters</t>
  </si>
  <si>
    <t>No Peer Supporters</t>
  </si>
  <si>
    <t>Are you aware of the Peer Support scheme?</t>
  </si>
  <si>
    <t>Are you aware that your hall has a pastoral support team?*</t>
  </si>
  <si>
    <t>Pastoral Support</t>
  </si>
  <si>
    <t>How satisfied are you with your current Hall Committee?</t>
  </si>
  <si>
    <t>Hall Committee</t>
  </si>
  <si>
    <t>How satisfied are you with your service desk's staff helpfulness?</t>
  </si>
  <si>
    <t>How satisfied are you with your service desk's staff friendliness?</t>
  </si>
  <si>
    <t>How satisfied are you with your service desk's speed of response?</t>
  </si>
  <si>
    <t>How satisfied are you with your service desk's accuracy of response?</t>
  </si>
  <si>
    <t>Front of House</t>
  </si>
  <si>
    <t>How satisfied are you with your hall's security personnel?</t>
  </si>
  <si>
    <t>How satisfied are you with your hall's maintenance? (reporting and completion)</t>
  </si>
  <si>
    <t>How satisfied are you with your hall's laundry room? (Washers and Dryers)</t>
  </si>
  <si>
    <t>How satisfied are you with your hall's kitchens or snack points?</t>
  </si>
  <si>
    <t>How satisfied are you with the IT Services within your bedroom? (Ethernet)</t>
  </si>
  <si>
    <t>How satisfied are you with your hall's cleanliness?</t>
  </si>
  <si>
    <t>How satisfied are you with your hall's bedrooms?</t>
  </si>
  <si>
    <t>How satisfied are you with the bathroom and toilet facilities?</t>
  </si>
  <si>
    <t>How satisfied are you with your hall's Wi-Fi?</t>
  </si>
  <si>
    <t>Facilities</t>
  </si>
  <si>
    <t xml:space="preserve">How safe do you feel in and around your hall? </t>
  </si>
  <si>
    <t>Safety</t>
  </si>
  <si>
    <t>Would you recommend your residence to other students at LSE?</t>
  </si>
  <si>
    <t>Do you think your residence offers good value for money?</t>
  </si>
  <si>
    <t>Are you enjoying your stay in residences?</t>
  </si>
  <si>
    <t>Big Questions</t>
  </si>
  <si>
    <t>Overall Response Rate</t>
  </si>
  <si>
    <t>Response Rate</t>
  </si>
  <si>
    <t>Percentage of those responses answering positively (e.g. 'Very/Quite Satisfied' or 'Good/Very Good' or 'Yes')</t>
  </si>
  <si>
    <t>All Halls</t>
  </si>
  <si>
    <t>Third Party Managed Halls</t>
  </si>
  <si>
    <t>LSE Halls</t>
  </si>
  <si>
    <t>All Halls
(Mean)</t>
  </si>
  <si>
    <t>UoL Intercollegiate Halls
(Mean)</t>
  </si>
  <si>
    <t>Nutford House</t>
  </si>
  <si>
    <t>International Hall</t>
  </si>
  <si>
    <t>Garden Halls</t>
  </si>
  <si>
    <t>Connaught Hall</t>
  </si>
  <si>
    <t>College Hall</t>
  </si>
  <si>
    <t>Third Party Managed Halls
(Mean)</t>
  </si>
  <si>
    <t>urbanest Westminster Bridge</t>
  </si>
  <si>
    <t>urbanest King's Cross</t>
  </si>
  <si>
    <t>Sidney Webb House</t>
  </si>
  <si>
    <t>Lilian Knowles House</t>
  </si>
  <si>
    <t>LSE Halls
(Mean)</t>
  </si>
  <si>
    <t>Rosebery Hall</t>
  </si>
  <si>
    <t>Passfield Hall</t>
  </si>
  <si>
    <t>Northumberland House</t>
  </si>
  <si>
    <t>High Holborn Residence</t>
  </si>
  <si>
    <t>Grosvenor House</t>
  </si>
  <si>
    <t>Carr Saunders Hall</t>
  </si>
  <si>
    <t>Butler's Wharf</t>
  </si>
  <si>
    <t>Bankside House</t>
  </si>
  <si>
    <t>Total number of responses to the question</t>
  </si>
  <si>
    <t>Means of Halls</t>
  </si>
  <si>
    <t>University of London (UoL) Intercollegiate Halls</t>
  </si>
  <si>
    <t>*Terminology in this question was changed to be specific to each hall (e.g. Warden/Senior Subwarden, Subwarden/Senior Resident etc.)</t>
  </si>
  <si>
    <t>Student Accommodation Satisfaction Survey 2019</t>
  </si>
  <si>
    <t>Column Key</t>
  </si>
  <si>
    <t>LSE Halls (Mean)</t>
  </si>
  <si>
    <t>Third Party Managed Halls (Mean)</t>
  </si>
  <si>
    <t>UoL Intercollegiate Halls (Mean)</t>
  </si>
  <si>
    <t>All Halls (Mean)</t>
  </si>
  <si>
    <t>Are you aware of and/or did you participate in Halls Cup this year?</t>
  </si>
  <si>
    <t>Are you aware of and/or did you engage with a pastoral support team member?</t>
  </si>
  <si>
    <t>Conway House</t>
  </si>
  <si>
    <t>N/A - No Previous Data Available</t>
  </si>
  <si>
    <t>Lillian Penson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</si>
</sst>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/>
    </xf>
    <xf numFmtId="9" fontId="4" fillId="0" borderId="32" xfId="0" applyNumberFormat="1" applyFont="1" applyBorder="1" applyAlignment="1">
      <alignment horizontal="center" vertical="center"/>
    </xf>
    <xf numFmtId="9" fontId="6" fillId="0" borderId="0" xfId="0" applyNumberFormat="1" applyFont="1" applyBorder="1" applyAlignment="1">
      <alignment horizontal="center" vertical="center" wrapText="1"/>
    </xf>
    <xf numFmtId="9" fontId="4" fillId="0" borderId="3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10" borderId="71" xfId="0" applyFont="1" applyFill="1" applyBorder="1" applyAlignment="1">
      <alignment horizontal="center" vertical="center"/>
    </xf>
    <xf numFmtId="0" fontId="1" fillId="10" borderId="50" xfId="0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0" borderId="41" xfId="0" applyFont="1" applyFill="1" applyBorder="1" applyAlignment="1">
      <alignment horizontal="center" vertical="center"/>
    </xf>
    <xf numFmtId="0" fontId="1" fillId="10" borderId="56" xfId="0" applyFont="1" applyFill="1" applyBorder="1" applyAlignment="1">
      <alignment horizontal="center" vertical="center"/>
    </xf>
    <xf numFmtId="0" fontId="1" fillId="10" borderId="72" xfId="0" applyFont="1" applyFill="1" applyBorder="1" applyAlignment="1">
      <alignment horizontal="center" vertical="center"/>
    </xf>
    <xf numFmtId="0" fontId="1" fillId="10" borderId="4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10" borderId="4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wrapText="1"/>
    </xf>
    <xf numFmtId="0" fontId="8" fillId="3" borderId="51" xfId="0" applyFont="1" applyFill="1" applyBorder="1" applyAlignment="1">
      <alignment horizontal="center" vertical="center" readingOrder="1"/>
    </xf>
    <xf numFmtId="0" fontId="8" fillId="3" borderId="53" xfId="0" applyFont="1" applyFill="1" applyBorder="1" applyAlignment="1">
      <alignment horizontal="center" vertical="center" readingOrder="1"/>
    </xf>
    <xf numFmtId="0" fontId="8" fillId="3" borderId="27" xfId="0" applyFont="1" applyFill="1" applyBorder="1" applyAlignment="1">
      <alignment horizontal="center" vertical="center" readingOrder="1"/>
    </xf>
    <xf numFmtId="0" fontId="8" fillId="3" borderId="40" xfId="0" applyFont="1" applyFill="1" applyBorder="1" applyAlignment="1">
      <alignment horizontal="center" vertical="center" readingOrder="1"/>
    </xf>
    <xf numFmtId="0" fontId="8" fillId="3" borderId="62" xfId="0" applyFont="1" applyFill="1" applyBorder="1" applyAlignment="1">
      <alignment horizontal="center" vertical="center" readingOrder="1"/>
    </xf>
    <xf numFmtId="0" fontId="8" fillId="3" borderId="25" xfId="0" applyFont="1" applyFill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4" fillId="9" borderId="62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10" borderId="52" xfId="0" applyFont="1" applyFill="1" applyBorder="1" applyAlignment="1">
      <alignment horizontal="center" vertical="center" wrapText="1"/>
    </xf>
    <xf numFmtId="0" fontId="4" fillId="10" borderId="45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1" fillId="9" borderId="54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5" borderId="52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" fillId="9" borderId="51" xfId="0" applyFont="1" applyFill="1" applyBorder="1" applyAlignment="1">
      <alignment horizontal="center" vertical="center"/>
    </xf>
    <xf numFmtId="0" fontId="1" fillId="9" borderId="62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9" fontId="4" fillId="0" borderId="29" xfId="0" applyNumberFormat="1" applyFont="1" applyBorder="1" applyAlignment="1">
      <alignment horizontal="center" vertical="center" wrapText="1"/>
    </xf>
    <xf numFmtId="9" fontId="4" fillId="0" borderId="59" xfId="0" applyNumberFormat="1" applyFont="1" applyBorder="1" applyAlignment="1">
      <alignment horizontal="center" vertical="center" wrapText="1"/>
    </xf>
    <xf numFmtId="9" fontId="4" fillId="0" borderId="55" xfId="0" applyNumberFormat="1" applyFont="1" applyBorder="1" applyAlignment="1">
      <alignment horizontal="center" vertical="center" wrapText="1"/>
    </xf>
    <xf numFmtId="9" fontId="4" fillId="0" borderId="71" xfId="0" applyNumberFormat="1" applyFont="1" applyBorder="1" applyAlignment="1">
      <alignment horizontal="center" vertical="center" wrapText="1"/>
    </xf>
    <xf numFmtId="9" fontId="4" fillId="0" borderId="39" xfId="0" applyNumberFormat="1" applyFont="1" applyBorder="1" applyAlignment="1">
      <alignment horizontal="center" vertical="center" wrapText="1"/>
    </xf>
    <xf numFmtId="9" fontId="4" fillId="0" borderId="67" xfId="0" applyNumberFormat="1" applyFont="1" applyBorder="1" applyAlignment="1">
      <alignment horizontal="center" vertical="center" wrapText="1"/>
    </xf>
    <xf numFmtId="9" fontId="4" fillId="0" borderId="65" xfId="0" applyNumberFormat="1" applyFont="1" applyBorder="1" applyAlignment="1">
      <alignment horizontal="center" vertical="center" wrapText="1"/>
    </xf>
    <xf numFmtId="9" fontId="4" fillId="0" borderId="64" xfId="0" applyNumberFormat="1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horizontal="center" vertical="center" wrapText="1"/>
    </xf>
    <xf numFmtId="9" fontId="6" fillId="0" borderId="47" xfId="0" applyNumberFormat="1" applyFont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vertical="center" wrapText="1"/>
    </xf>
    <xf numFmtId="9" fontId="7" fillId="0" borderId="47" xfId="0" applyNumberFormat="1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1" fillId="9" borderId="74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56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7" borderId="51" xfId="0" applyFont="1" applyFill="1" applyBorder="1" applyAlignment="1">
      <alignment horizontal="center" vertical="center" wrapText="1"/>
    </xf>
    <xf numFmtId="0" fontId="4" fillId="7" borderId="53" xfId="0" applyFont="1" applyFill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10" borderId="72" xfId="0" applyFont="1" applyFill="1" applyBorder="1" applyAlignment="1">
      <alignment horizontal="center" vertical="center"/>
    </xf>
    <xf numFmtId="0" fontId="11" fillId="10" borderId="56" xfId="0" applyFont="1" applyFill="1" applyBorder="1" applyAlignment="1">
      <alignment horizontal="center" vertical="center"/>
    </xf>
    <xf numFmtId="0" fontId="11" fillId="10" borderId="42" xfId="0" applyFont="1" applyFill="1" applyBorder="1" applyAlignment="1">
      <alignment horizontal="center" vertical="center"/>
    </xf>
    <xf numFmtId="0" fontId="11" fillId="9" borderId="54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9" fontId="14" fillId="0" borderId="2" xfId="0" applyNumberFormat="1" applyFont="1" applyBorder="1" applyAlignment="1">
      <alignment horizontal="center" vertical="center"/>
    </xf>
    <xf numFmtId="9" fontId="14" fillId="0" borderId="4" xfId="0" applyNumberFormat="1" applyFont="1" applyBorder="1" applyAlignment="1">
      <alignment horizontal="center" vertical="center"/>
    </xf>
    <xf numFmtId="9" fontId="14" fillId="0" borderId="1" xfId="0" applyNumberFormat="1" applyFont="1" applyBorder="1" applyAlignment="1">
      <alignment horizontal="center" vertical="center"/>
    </xf>
    <xf numFmtId="9" fontId="15" fillId="0" borderId="43" xfId="0" applyNumberFormat="1" applyFont="1" applyFill="1" applyBorder="1" applyAlignment="1">
      <alignment horizontal="center" vertical="center"/>
    </xf>
    <xf numFmtId="9" fontId="15" fillId="0" borderId="50" xfId="0" applyNumberFormat="1" applyFont="1" applyBorder="1" applyAlignment="1">
      <alignment horizontal="center" vertical="center"/>
    </xf>
    <xf numFmtId="9" fontId="15" fillId="0" borderId="49" xfId="0" applyNumberFormat="1" applyFont="1" applyBorder="1" applyAlignment="1">
      <alignment horizontal="center" vertical="center"/>
    </xf>
    <xf numFmtId="9" fontId="15" fillId="0" borderId="32" xfId="0" applyNumberFormat="1" applyFont="1" applyBorder="1" applyAlignment="1">
      <alignment horizontal="center" vertical="center"/>
    </xf>
    <xf numFmtId="9" fontId="15" fillId="0" borderId="31" xfId="0" applyNumberFormat="1" applyFont="1" applyBorder="1" applyAlignment="1">
      <alignment horizontal="center" vertical="center"/>
    </xf>
    <xf numFmtId="9" fontId="15" fillId="0" borderId="30" xfId="0" applyNumberFormat="1" applyFont="1" applyBorder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/>
    </xf>
    <xf numFmtId="9" fontId="15" fillId="0" borderId="10" xfId="0" applyNumberFormat="1" applyFont="1" applyBorder="1" applyAlignment="1">
      <alignment horizontal="center" vertical="center"/>
    </xf>
    <xf numFmtId="9" fontId="15" fillId="0" borderId="2" xfId="0" applyNumberFormat="1" applyFont="1" applyBorder="1" applyAlignment="1">
      <alignment horizontal="center" vertical="center"/>
    </xf>
    <xf numFmtId="9" fontId="15" fillId="0" borderId="4" xfId="0" applyNumberFormat="1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9" fontId="15" fillId="0" borderId="43" xfId="0" applyNumberFormat="1" applyFont="1" applyBorder="1" applyAlignment="1">
      <alignment horizontal="center" vertical="center"/>
    </xf>
    <xf numFmtId="9" fontId="14" fillId="0" borderId="32" xfId="0" applyNumberFormat="1" applyFont="1" applyBorder="1" applyAlignment="1">
      <alignment horizontal="center" vertical="center"/>
    </xf>
    <xf numFmtId="9" fontId="15" fillId="0" borderId="74" xfId="0" applyNumberFormat="1" applyFont="1" applyBorder="1" applyAlignment="1">
      <alignment horizontal="center" vertical="center"/>
    </xf>
    <xf numFmtId="9" fontId="15" fillId="0" borderId="39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0" borderId="68" xfId="0" applyNumberFormat="1" applyFont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9" fontId="14" fillId="0" borderId="43" xfId="0" applyNumberFormat="1" applyFont="1" applyBorder="1" applyAlignment="1">
      <alignment horizontal="center" vertical="center"/>
    </xf>
    <xf numFmtId="9" fontId="14" fillId="0" borderId="47" xfId="0" applyNumberFormat="1" applyFont="1" applyBorder="1" applyAlignment="1">
      <alignment horizontal="center" vertical="center"/>
    </xf>
    <xf numFmtId="9" fontId="15" fillId="0" borderId="56" xfId="0" applyNumberFormat="1" applyFont="1" applyBorder="1" applyAlignment="1">
      <alignment horizontal="center" vertical="center"/>
    </xf>
    <xf numFmtId="9" fontId="15" fillId="0" borderId="41" xfId="0" applyNumberFormat="1" applyFont="1" applyBorder="1" applyAlignment="1">
      <alignment horizontal="center" vertical="center"/>
    </xf>
    <xf numFmtId="9" fontId="15" fillId="0" borderId="40" xfId="0" applyNumberFormat="1" applyFont="1" applyBorder="1" applyAlignment="1">
      <alignment horizontal="center" vertical="center"/>
    </xf>
    <xf numFmtId="9" fontId="15" fillId="0" borderId="29" xfId="0" applyNumberFormat="1" applyFont="1" applyBorder="1" applyAlignment="1">
      <alignment horizontal="center" vertical="center"/>
    </xf>
    <xf numFmtId="9" fontId="14" fillId="0" borderId="63" xfId="0" applyNumberFormat="1" applyFont="1" applyBorder="1" applyAlignment="1">
      <alignment horizontal="center" vertical="center"/>
    </xf>
    <xf numFmtId="9" fontId="14" fillId="0" borderId="72" xfId="0" applyNumberFormat="1" applyFont="1" applyBorder="1" applyAlignment="1">
      <alignment horizontal="center" vertical="center"/>
    </xf>
    <xf numFmtId="9" fontId="15" fillId="0" borderId="37" xfId="0" applyNumberFormat="1" applyFont="1" applyBorder="1" applyAlignment="1">
      <alignment horizontal="center" vertical="center"/>
    </xf>
    <xf numFmtId="9" fontId="15" fillId="0" borderId="29" xfId="0" applyNumberFormat="1" applyFont="1" applyBorder="1" applyAlignment="1">
      <alignment horizontal="center" vertical="center" wrapText="1"/>
    </xf>
    <xf numFmtId="9" fontId="15" fillId="0" borderId="59" xfId="0" applyNumberFormat="1" applyFont="1" applyBorder="1" applyAlignment="1">
      <alignment horizontal="center" vertical="center" wrapText="1"/>
    </xf>
    <xf numFmtId="9" fontId="15" fillId="0" borderId="18" xfId="0" applyNumberFormat="1" applyFont="1" applyBorder="1" applyAlignment="1">
      <alignment horizontal="center" vertical="center"/>
    </xf>
    <xf numFmtId="9" fontId="14" fillId="0" borderId="12" xfId="0" applyNumberFormat="1" applyFont="1" applyBorder="1" applyAlignment="1">
      <alignment horizontal="center" vertical="center"/>
    </xf>
    <xf numFmtId="9" fontId="15" fillId="0" borderId="22" xfId="0" applyNumberFormat="1" applyFont="1" applyBorder="1" applyAlignment="1">
      <alignment horizontal="center" vertical="center"/>
    </xf>
    <xf numFmtId="9" fontId="15" fillId="0" borderId="21" xfId="0" applyNumberFormat="1" applyFont="1" applyBorder="1" applyAlignment="1">
      <alignment horizontal="center" vertical="center"/>
    </xf>
    <xf numFmtId="9" fontId="15" fillId="0" borderId="12" xfId="0" applyNumberFormat="1" applyFont="1" applyBorder="1" applyAlignment="1">
      <alignment horizontal="center" vertical="center"/>
    </xf>
    <xf numFmtId="9" fontId="14" fillId="0" borderId="16" xfId="0" applyNumberFormat="1" applyFont="1" applyBorder="1" applyAlignment="1">
      <alignment horizontal="center" vertical="center"/>
    </xf>
    <xf numFmtId="9" fontId="15" fillId="0" borderId="47" xfId="0" applyNumberFormat="1" applyFont="1" applyBorder="1" applyAlignment="1">
      <alignment horizontal="center" vertical="center"/>
    </xf>
    <xf numFmtId="9" fontId="15" fillId="0" borderId="23" xfId="0" applyNumberFormat="1" applyFont="1" applyBorder="1" applyAlignment="1">
      <alignment horizontal="center" vertical="center"/>
    </xf>
    <xf numFmtId="9" fontId="15" fillId="0" borderId="63" xfId="0" applyNumberFormat="1" applyFont="1" applyBorder="1" applyAlignment="1">
      <alignment horizontal="center" vertical="center"/>
    </xf>
    <xf numFmtId="9" fontId="15" fillId="0" borderId="31" xfId="0" applyNumberFormat="1" applyFont="1" applyBorder="1" applyAlignment="1">
      <alignment vertical="center"/>
    </xf>
    <xf numFmtId="9" fontId="16" fillId="0" borderId="43" xfId="0" applyNumberFormat="1" applyFont="1" applyBorder="1" applyAlignment="1">
      <alignment horizontal="center" vertical="center"/>
    </xf>
    <xf numFmtId="9" fontId="14" fillId="0" borderId="31" xfId="0" applyNumberFormat="1" applyFont="1" applyBorder="1" applyAlignment="1">
      <alignment horizontal="center" vertical="center"/>
    </xf>
    <xf numFmtId="9" fontId="14" fillId="0" borderId="30" xfId="0" applyNumberFormat="1" applyFont="1" applyBorder="1" applyAlignment="1">
      <alignment horizontal="center" vertical="center"/>
    </xf>
    <xf numFmtId="9" fontId="15" fillId="0" borderId="77" xfId="0" applyNumberFormat="1" applyFont="1" applyBorder="1" applyAlignment="1">
      <alignment horizontal="center" vertical="center"/>
    </xf>
    <xf numFmtId="9" fontId="15" fillId="0" borderId="76" xfId="0" applyNumberFormat="1" applyFont="1" applyBorder="1" applyAlignment="1">
      <alignment horizontal="center" vertical="center"/>
    </xf>
    <xf numFmtId="9" fontId="15" fillId="0" borderId="28" xfId="0" applyNumberFormat="1" applyFont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5" fillId="0" borderId="44" xfId="0" applyNumberFormat="1" applyFont="1" applyBorder="1" applyAlignment="1">
      <alignment horizontal="center" vertical="center"/>
    </xf>
    <xf numFmtId="9" fontId="15" fillId="0" borderId="55" xfId="0" applyNumberFormat="1" applyFont="1" applyBorder="1" applyAlignment="1">
      <alignment horizontal="center" vertical="center"/>
    </xf>
    <xf numFmtId="9" fontId="14" fillId="0" borderId="8" xfId="0" applyNumberFormat="1" applyFont="1" applyBorder="1" applyAlignment="1">
      <alignment horizontal="center" vertical="center"/>
    </xf>
    <xf numFmtId="9" fontId="15" fillId="0" borderId="71" xfId="0" applyNumberFormat="1" applyFont="1" applyBorder="1" applyAlignment="1">
      <alignment horizontal="center" vertical="center"/>
    </xf>
    <xf numFmtId="9" fontId="15" fillId="0" borderId="67" xfId="0" applyNumberFormat="1" applyFont="1" applyBorder="1" applyAlignment="1">
      <alignment horizontal="center" vertical="center"/>
    </xf>
    <xf numFmtId="9" fontId="15" fillId="0" borderId="70" xfId="0" applyNumberFormat="1" applyFont="1" applyBorder="1" applyAlignment="1">
      <alignment horizontal="center" vertical="center"/>
    </xf>
    <xf numFmtId="9" fontId="15" fillId="0" borderId="75" xfId="0" applyNumberFormat="1" applyFont="1" applyBorder="1" applyAlignment="1">
      <alignment horizontal="center" vertical="center"/>
    </xf>
    <xf numFmtId="9" fontId="15" fillId="0" borderId="66" xfId="0" applyNumberFormat="1" applyFont="1" applyBorder="1" applyAlignment="1">
      <alignment horizontal="center" vertical="center"/>
    </xf>
    <xf numFmtId="9" fontId="15" fillId="0" borderId="59" xfId="0" applyNumberFormat="1" applyFont="1" applyBorder="1" applyAlignment="1">
      <alignment horizontal="center" vertical="center"/>
    </xf>
    <xf numFmtId="9" fontId="15" fillId="0" borderId="54" xfId="0" applyNumberFormat="1" applyFont="1" applyBorder="1" applyAlignment="1">
      <alignment horizontal="center" vertical="center"/>
    </xf>
    <xf numFmtId="9" fontId="14" fillId="0" borderId="58" xfId="0" applyNumberFormat="1" applyFont="1" applyBorder="1" applyAlignment="1">
      <alignment horizontal="center" vertical="center"/>
    </xf>
    <xf numFmtId="9" fontId="15" fillId="0" borderId="38" xfId="0" applyNumberFormat="1" applyFont="1" applyBorder="1" applyAlignment="1">
      <alignment horizontal="center" vertical="center"/>
    </xf>
    <xf numFmtId="9" fontId="15" fillId="0" borderId="54" xfId="0" applyNumberFormat="1" applyFont="1" applyBorder="1" applyAlignment="1">
      <alignment horizontal="center" vertical="center" wrapText="1"/>
    </xf>
    <xf numFmtId="9" fontId="15" fillId="0" borderId="26" xfId="0" applyNumberFormat="1" applyFont="1" applyBorder="1" applyAlignment="1">
      <alignment horizontal="center" vertical="center" wrapText="1"/>
    </xf>
    <xf numFmtId="9" fontId="15" fillId="0" borderId="16" xfId="0" applyNumberFormat="1" applyFont="1" applyBorder="1" applyAlignment="1">
      <alignment horizontal="center" vertical="center" wrapText="1"/>
    </xf>
    <xf numFmtId="9" fontId="15" fillId="0" borderId="47" xfId="0" applyNumberFormat="1" applyFont="1" applyBorder="1" applyAlignment="1">
      <alignment horizontal="center" vertical="center" wrapText="1"/>
    </xf>
    <xf numFmtId="9" fontId="15" fillId="0" borderId="43" xfId="0" applyNumberFormat="1" applyFont="1" applyBorder="1" applyAlignment="1">
      <alignment horizontal="center" vertical="center" wrapText="1"/>
    </xf>
    <xf numFmtId="9" fontId="15" fillId="0" borderId="32" xfId="0" applyNumberFormat="1" applyFont="1" applyBorder="1" applyAlignment="1">
      <alignment horizontal="center" vertical="center" wrapText="1"/>
    </xf>
    <xf numFmtId="9" fontId="14" fillId="0" borderId="56" xfId="0" applyNumberFormat="1" applyFont="1" applyBorder="1" applyAlignment="1">
      <alignment horizontal="center" vertical="center"/>
    </xf>
    <xf numFmtId="9" fontId="15" fillId="0" borderId="26" xfId="0" applyNumberFormat="1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 wrapText="1"/>
    </xf>
    <xf numFmtId="9" fontId="4" fillId="0" borderId="56" xfId="0" applyNumberFormat="1" applyFont="1" applyBorder="1" applyAlignment="1">
      <alignment horizontal="center" vertical="center" wrapText="1"/>
    </xf>
    <xf numFmtId="9" fontId="4" fillId="0" borderId="41" xfId="0" applyNumberFormat="1" applyFont="1" applyBorder="1" applyAlignment="1">
      <alignment horizontal="center" vertical="center" wrapText="1"/>
    </xf>
    <xf numFmtId="9" fontId="4" fillId="0" borderId="31" xfId="0" applyNumberFormat="1" applyFont="1" applyBorder="1" applyAlignment="1">
      <alignment horizontal="center" vertical="center" wrapText="1"/>
    </xf>
    <xf numFmtId="9" fontId="4" fillId="0" borderId="30" xfId="0" applyNumberFormat="1" applyFont="1" applyBorder="1" applyAlignment="1">
      <alignment horizontal="center" vertical="center" wrapText="1"/>
    </xf>
    <xf numFmtId="9" fontId="4" fillId="0" borderId="60" xfId="0" applyNumberFormat="1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center" vertical="center" wrapText="1"/>
    </xf>
    <xf numFmtId="9" fontId="4" fillId="0" borderId="53" xfId="0" applyNumberFormat="1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9" fontId="4" fillId="0" borderId="40" xfId="0" applyNumberFormat="1" applyFont="1" applyBorder="1" applyAlignment="1">
      <alignment horizontal="center" vertical="center" wrapText="1"/>
    </xf>
    <xf numFmtId="9" fontId="4" fillId="0" borderId="15" xfId="0" applyNumberFormat="1" applyFont="1" applyBorder="1" applyAlignment="1">
      <alignment horizontal="center" vertical="center" wrapText="1"/>
    </xf>
    <xf numFmtId="9" fontId="4" fillId="0" borderId="25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9" fontId="4" fillId="0" borderId="45" xfId="0" applyNumberFormat="1" applyFont="1" applyBorder="1" applyAlignment="1">
      <alignment horizontal="center" vertical="center" wrapText="1"/>
    </xf>
    <xf numFmtId="9" fontId="4" fillId="0" borderId="35" xfId="0" applyNumberFormat="1" applyFont="1" applyBorder="1" applyAlignment="1">
      <alignment horizontal="center" vertical="center" wrapText="1"/>
    </xf>
    <xf numFmtId="9" fontId="4" fillId="0" borderId="34" xfId="0" applyNumberFormat="1" applyFont="1" applyBorder="1" applyAlignment="1">
      <alignment horizontal="center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9" fontId="4" fillId="0" borderId="22" xfId="0" applyNumberFormat="1" applyFont="1" applyBorder="1" applyAlignment="1">
      <alignment horizontal="center" vertical="center" wrapText="1"/>
    </xf>
    <xf numFmtId="9" fontId="4" fillId="0" borderId="21" xfId="0" applyNumberFormat="1" applyFont="1" applyBorder="1" applyAlignment="1">
      <alignment horizontal="center" vertical="center" wrapText="1"/>
    </xf>
    <xf numFmtId="9" fontId="4" fillId="0" borderId="50" xfId="0" applyNumberFormat="1" applyFont="1" applyBorder="1" applyAlignment="1">
      <alignment horizontal="center" vertical="center" wrapText="1"/>
    </xf>
    <xf numFmtId="9" fontId="4" fillId="0" borderId="49" xfId="0" applyNumberFormat="1" applyFont="1" applyBorder="1" applyAlignment="1">
      <alignment horizontal="center" vertical="center" wrapText="1"/>
    </xf>
    <xf numFmtId="9" fontId="4" fillId="0" borderId="72" xfId="0" applyNumberFormat="1" applyFont="1" applyBorder="1" applyAlignment="1">
      <alignment horizontal="center" vertical="center" wrapText="1"/>
    </xf>
    <xf numFmtId="9" fontId="4" fillId="0" borderId="28" xfId="0" applyNumberFormat="1" applyFont="1" applyBorder="1" applyAlignment="1">
      <alignment horizontal="center" vertical="center" wrapText="1"/>
    </xf>
    <xf numFmtId="9" fontId="16" fillId="0" borderId="32" xfId="0" applyNumberFormat="1" applyFont="1" applyBorder="1" applyAlignment="1">
      <alignment horizontal="center" vertical="center"/>
    </xf>
    <xf numFmtId="9" fontId="15" fillId="0" borderId="12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/>
    </xf>
    <xf numFmtId="9" fontId="14" fillId="0" borderId="61" xfId="0" applyNumberFormat="1" applyFont="1" applyBorder="1" applyAlignment="1">
      <alignment horizontal="center" vertical="center"/>
    </xf>
    <xf numFmtId="9" fontId="14" fillId="0" borderId="34" xfId="0" applyNumberFormat="1" applyFont="1" applyBorder="1" applyAlignment="1">
      <alignment horizontal="center" vertical="center"/>
    </xf>
    <xf numFmtId="9" fontId="15" fillId="0" borderId="61" xfId="0" applyNumberFormat="1" applyFont="1" applyBorder="1" applyAlignment="1">
      <alignment horizontal="center" vertical="center"/>
    </xf>
    <xf numFmtId="9" fontId="15" fillId="0" borderId="60" xfId="0" applyNumberFormat="1" applyFont="1" applyBorder="1" applyAlignment="1">
      <alignment horizontal="center" vertical="center"/>
    </xf>
    <xf numFmtId="9" fontId="4" fillId="0" borderId="32" xfId="0" applyNumberFormat="1" applyFont="1" applyBorder="1" applyAlignment="1">
      <alignment horizontal="center" vertical="center" wrapText="1"/>
    </xf>
    <xf numFmtId="9" fontId="4" fillId="0" borderId="37" xfId="0" applyNumberFormat="1" applyFont="1" applyBorder="1" applyAlignment="1">
      <alignment horizontal="center" vertical="center" wrapText="1"/>
    </xf>
    <xf numFmtId="9" fontId="15" fillId="0" borderId="72" xfId="0" applyNumberFormat="1" applyFont="1" applyBorder="1" applyAlignment="1">
      <alignment horizontal="center" vertical="center"/>
    </xf>
    <xf numFmtId="9" fontId="15" fillId="0" borderId="53" xfId="0" applyNumberFormat="1" applyFont="1" applyBorder="1" applyAlignment="1">
      <alignment horizontal="center" vertical="center"/>
    </xf>
    <xf numFmtId="9" fontId="16" fillId="0" borderId="47" xfId="0" applyNumberFormat="1" applyFont="1" applyBorder="1" applyAlignment="1">
      <alignment horizontal="center" vertical="center" wrapText="1"/>
    </xf>
    <xf numFmtId="9" fontId="14" fillId="0" borderId="43" xfId="0" applyNumberFormat="1" applyFont="1" applyBorder="1" applyAlignment="1">
      <alignment horizontal="center" vertical="center" wrapText="1"/>
    </xf>
    <xf numFmtId="9" fontId="14" fillId="0" borderId="16" xfId="0" applyNumberFormat="1" applyFont="1" applyBorder="1" applyAlignment="1">
      <alignment horizontal="center" vertical="center" wrapText="1"/>
    </xf>
    <xf numFmtId="9" fontId="15" fillId="0" borderId="65" xfId="0" applyNumberFormat="1" applyFont="1" applyBorder="1" applyAlignment="1">
      <alignment horizontal="center" vertical="center"/>
    </xf>
    <xf numFmtId="9" fontId="4" fillId="0" borderId="44" xfId="0" applyNumberFormat="1" applyFont="1" applyBorder="1" applyAlignment="1">
      <alignment horizontal="center" vertical="center" wrapText="1"/>
    </xf>
    <xf numFmtId="9" fontId="4" fillId="0" borderId="18" xfId="0" applyNumberFormat="1" applyFont="1" applyBorder="1" applyAlignment="1">
      <alignment horizontal="center" vertical="center" wrapText="1"/>
    </xf>
    <xf numFmtId="9" fontId="4" fillId="0" borderId="61" xfId="0" applyNumberFormat="1" applyFont="1" applyBorder="1" applyAlignment="1">
      <alignment horizontal="center" vertical="center" wrapText="1"/>
    </xf>
    <xf numFmtId="9" fontId="14" fillId="0" borderId="47" xfId="0" applyNumberFormat="1" applyFont="1" applyBorder="1" applyAlignment="1">
      <alignment horizontal="center" vertical="center" wrapText="1"/>
    </xf>
    <xf numFmtId="9" fontId="4" fillId="0" borderId="42" xfId="0" applyNumberFormat="1" applyFont="1" applyBorder="1" applyAlignment="1">
      <alignment horizontal="center" vertical="center" wrapText="1"/>
    </xf>
    <xf numFmtId="9" fontId="4" fillId="0" borderId="66" xfId="0" applyNumberFormat="1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9" fontId="18" fillId="0" borderId="52" xfId="0" applyNumberFormat="1" applyFont="1" applyBorder="1" applyAlignment="1">
      <alignment horizontal="center" vertical="center" wrapText="1"/>
    </xf>
    <xf numFmtId="9" fontId="18" fillId="0" borderId="45" xfId="0" applyNumberFormat="1" applyFont="1" applyBorder="1" applyAlignment="1">
      <alignment horizontal="center" vertical="center" wrapText="1"/>
    </xf>
    <xf numFmtId="9" fontId="18" fillId="0" borderId="0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9" xfId="0" applyNumberFormat="1" applyFont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9" fontId="15" fillId="0" borderId="42" xfId="0" applyNumberFormat="1" applyFont="1" applyBorder="1" applyAlignment="1">
      <alignment horizontal="center" vertical="center"/>
    </xf>
    <xf numFmtId="9" fontId="14" fillId="0" borderId="23" xfId="0" applyNumberFormat="1" applyFont="1" applyBorder="1" applyAlignment="1">
      <alignment horizontal="center" vertical="center" wrapText="1"/>
    </xf>
    <xf numFmtId="9" fontId="14" fillId="0" borderId="64" xfId="0" applyNumberFormat="1" applyFont="1" applyBorder="1" applyAlignment="1">
      <alignment horizontal="center" vertical="center"/>
    </xf>
    <xf numFmtId="9" fontId="15" fillId="0" borderId="48" xfId="0" applyNumberFormat="1" applyFont="1" applyBorder="1" applyAlignment="1">
      <alignment horizontal="center" vertical="center"/>
    </xf>
    <xf numFmtId="9" fontId="15" fillId="0" borderId="68" xfId="0" applyNumberFormat="1" applyFont="1" applyBorder="1" applyAlignment="1">
      <alignment horizontal="center" vertical="center"/>
    </xf>
    <xf numFmtId="9" fontId="15" fillId="0" borderId="36" xfId="0" applyNumberFormat="1" applyFont="1" applyBorder="1" applyAlignment="1">
      <alignment horizontal="center" vertical="center"/>
    </xf>
    <xf numFmtId="9" fontId="15" fillId="0" borderId="8" xfId="0" applyNumberFormat="1" applyFont="1" applyBorder="1" applyAlignment="1">
      <alignment horizontal="center" vertical="center"/>
    </xf>
    <xf numFmtId="9" fontId="15" fillId="0" borderId="69" xfId="0" applyNumberFormat="1" applyFont="1" applyBorder="1" applyAlignment="1">
      <alignment horizontal="center" vertical="center"/>
    </xf>
    <xf numFmtId="9" fontId="15" fillId="0" borderId="13" xfId="0" applyNumberFormat="1" applyFont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8" borderId="55" xfId="0" applyFont="1" applyFill="1" applyBorder="1" applyAlignment="1">
      <alignment horizontal="center" vertical="center" wrapText="1"/>
    </xf>
    <xf numFmtId="0" fontId="15" fillId="8" borderId="71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15" fillId="8" borderId="67" xfId="0" applyFont="1" applyFill="1" applyBorder="1" applyAlignment="1">
      <alignment horizontal="center" vertical="center" wrapText="1"/>
    </xf>
    <xf numFmtId="0" fontId="15" fillId="8" borderId="29" xfId="0" applyFont="1" applyFill="1" applyBorder="1" applyAlignment="1">
      <alignment horizontal="center" vertical="center" wrapText="1"/>
    </xf>
    <xf numFmtId="0" fontId="15" fillId="8" borderId="59" xfId="0" applyFont="1" applyFill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/>
    </xf>
    <xf numFmtId="0" fontId="15" fillId="0" borderId="58" xfId="0" applyNumberFormat="1" applyFont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5" fillId="0" borderId="17" xfId="0" applyNumberFormat="1" applyFont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7" xfId="0" applyNumberFormat="1" applyFont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 wrapText="1"/>
    </xf>
    <xf numFmtId="9" fontId="15" fillId="0" borderId="10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62" xfId="0" applyNumberFormat="1" applyFont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/>
    </xf>
    <xf numFmtId="0" fontId="15" fillId="0" borderId="26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9" fontId="15" fillId="0" borderId="46" xfId="0" applyNumberFormat="1" applyFont="1" applyBorder="1" applyAlignment="1">
      <alignment horizontal="center" vertical="center" wrapText="1"/>
    </xf>
    <xf numFmtId="9" fontId="15" fillId="0" borderId="45" xfId="0" applyNumberFormat="1" applyFont="1" applyBorder="1" applyAlignment="1">
      <alignment horizontal="center" vertical="center" wrapText="1"/>
    </xf>
    <xf numFmtId="9" fontId="15" fillId="0" borderId="35" xfId="0" applyNumberFormat="1" applyFont="1" applyBorder="1" applyAlignment="1">
      <alignment horizontal="center" vertical="center" wrapText="1"/>
    </xf>
    <xf numFmtId="9" fontId="15" fillId="0" borderId="34" xfId="0" applyNumberFormat="1" applyFont="1" applyBorder="1" applyAlignment="1">
      <alignment horizontal="center" vertical="center" wrapText="1"/>
    </xf>
    <xf numFmtId="9" fontId="15" fillId="0" borderId="15" xfId="0" applyNumberFormat="1" applyFont="1" applyBorder="1" applyAlignment="1">
      <alignment horizontal="center" vertical="center" wrapText="1"/>
    </xf>
    <xf numFmtId="9" fontId="15" fillId="0" borderId="14" xfId="0" applyNumberFormat="1" applyFont="1" applyBorder="1" applyAlignment="1">
      <alignment horizontal="center" vertical="center" wrapText="1"/>
    </xf>
    <xf numFmtId="9" fontId="15" fillId="0" borderId="56" xfId="0" applyNumberFormat="1" applyFont="1" applyBorder="1" applyAlignment="1">
      <alignment horizontal="center" vertical="center" wrapText="1"/>
    </xf>
    <xf numFmtId="9" fontId="15" fillId="0" borderId="41" xfId="0" applyNumberFormat="1" applyFont="1" applyBorder="1" applyAlignment="1">
      <alignment horizontal="center" vertical="center" wrapText="1"/>
    </xf>
    <xf numFmtId="9" fontId="15" fillId="0" borderId="31" xfId="0" applyNumberFormat="1" applyFont="1" applyBorder="1" applyAlignment="1">
      <alignment horizontal="center" vertical="center" wrapText="1"/>
    </xf>
    <xf numFmtId="9" fontId="15" fillId="0" borderId="30" xfId="0" applyNumberFormat="1" applyFont="1" applyBorder="1" applyAlignment="1">
      <alignment horizontal="center" vertical="center" wrapText="1"/>
    </xf>
    <xf numFmtId="9" fontId="15" fillId="0" borderId="55" xfId="0" applyNumberFormat="1" applyFont="1" applyBorder="1" applyAlignment="1">
      <alignment horizontal="center" vertical="center" wrapText="1"/>
    </xf>
    <xf numFmtId="9" fontId="15" fillId="0" borderId="71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9" fontId="15" fillId="0" borderId="67" xfId="0" applyNumberFormat="1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9" fontId="15" fillId="0" borderId="50" xfId="0" applyNumberFormat="1" applyFont="1" applyBorder="1" applyAlignment="1">
      <alignment horizontal="center" vertical="center" wrapText="1"/>
    </xf>
    <xf numFmtId="9" fontId="15" fillId="0" borderId="49" xfId="0" applyNumberFormat="1" applyFont="1" applyBorder="1" applyAlignment="1">
      <alignment horizontal="center" vertical="center" wrapText="1"/>
    </xf>
    <xf numFmtId="9" fontId="15" fillId="0" borderId="22" xfId="0" applyNumberFormat="1" applyFont="1" applyBorder="1" applyAlignment="1">
      <alignment horizontal="center" vertical="center" wrapText="1"/>
    </xf>
    <xf numFmtId="9" fontId="15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78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E61"/>
  <sheetViews>
    <sheetView tabSelected="1" view="pageBreakPreview" zoomScale="40" zoomScaleNormal="40" zoomScaleSheetLayoutView="40" workbookViewId="0">
      <pane xSplit="4" ySplit="6" topLeftCell="AF7" activePane="bottomRight" state="frozen"/>
      <selection pane="topRight" activeCell="E1" sqref="E1"/>
      <selection pane="bottomLeft" activeCell="A16" sqref="A16"/>
      <selection pane="bottomRight" activeCell="CX28" sqref="CX28:DA29"/>
    </sheetView>
  </sheetViews>
  <sheetFormatPr defaultColWidth="9.140625" defaultRowHeight="15" outlineLevelRow="1" x14ac:dyDescent="0.25"/>
  <cols>
    <col min="1" max="1" width="7.85546875" style="6" customWidth="1"/>
    <col min="2" max="2" width="13.85546875" style="5" customWidth="1"/>
    <col min="3" max="3" width="29.85546875" style="4" customWidth="1"/>
    <col min="4" max="4" width="17.42578125" style="2" customWidth="1"/>
    <col min="5" max="5" width="10.85546875" style="2" customWidth="1"/>
    <col min="6" max="6" width="14.7109375" style="2" customWidth="1"/>
    <col min="7" max="7" width="14.28515625" style="2" customWidth="1"/>
    <col min="8" max="8" width="14.140625" style="2" customWidth="1"/>
    <col min="9" max="9" width="10.5703125" style="2" customWidth="1"/>
    <col min="10" max="10" width="14.5703125" style="2" customWidth="1"/>
    <col min="11" max="11" width="14.140625" style="2" customWidth="1"/>
    <col min="12" max="12" width="14.28515625" style="2" customWidth="1"/>
    <col min="13" max="13" width="10.7109375" style="2" customWidth="1"/>
    <col min="14" max="14" width="14.7109375" style="2" customWidth="1"/>
    <col min="15" max="16" width="14.28515625" style="2" customWidth="1"/>
    <col min="17" max="17" width="10.7109375" style="2" customWidth="1"/>
    <col min="18" max="18" width="14.85546875" style="2" customWidth="1"/>
    <col min="19" max="20" width="14.7109375" style="2" customWidth="1"/>
    <col min="21" max="21" width="10.5703125" style="2" customWidth="1"/>
    <col min="22" max="22" width="14.7109375" style="2" customWidth="1"/>
    <col min="23" max="23" width="14.28515625" style="2" customWidth="1"/>
    <col min="24" max="24" width="14.140625" style="2" customWidth="1"/>
    <col min="25" max="25" width="10.5703125" style="2" customWidth="1"/>
    <col min="26" max="26" width="14.7109375" style="2" customWidth="1"/>
    <col min="27" max="27" width="14.28515625" style="2" customWidth="1"/>
    <col min="28" max="28" width="14.140625" style="2" customWidth="1"/>
    <col min="29" max="29" width="10.5703125" style="2" customWidth="1"/>
    <col min="30" max="30" width="14.85546875" style="2" customWidth="1"/>
    <col min="31" max="31" width="14.140625" style="2" customWidth="1"/>
    <col min="32" max="32" width="14.28515625" style="2" customWidth="1"/>
    <col min="33" max="33" width="10.7109375" style="2" customWidth="1"/>
    <col min="34" max="34" width="14.85546875" style="2" customWidth="1"/>
    <col min="35" max="36" width="14.140625" style="2" customWidth="1"/>
    <col min="37" max="37" width="10.85546875" style="3" customWidth="1"/>
    <col min="38" max="38" width="10.7109375" style="2" customWidth="1"/>
    <col min="39" max="39" width="14.42578125" style="2" customWidth="1"/>
    <col min="40" max="40" width="14.7109375" style="2" customWidth="1"/>
    <col min="41" max="41" width="14.5703125" style="2" customWidth="1"/>
    <col min="42" max="42" width="10.7109375" style="2" customWidth="1"/>
    <col min="43" max="43" width="14.5703125" style="2" customWidth="1"/>
    <col min="44" max="44" width="14.7109375" style="2" customWidth="1"/>
    <col min="45" max="45" width="14.5703125" style="2" customWidth="1"/>
    <col min="46" max="46" width="20.85546875" style="2" customWidth="1"/>
    <col min="47" max="47" width="12.85546875" style="2" customWidth="1"/>
    <col min="48" max="48" width="24.7109375" style="2" customWidth="1"/>
    <col min="49" max="49" width="24.5703125" style="2" customWidth="1"/>
    <col min="50" max="50" width="24.85546875" style="2" customWidth="1"/>
    <col min="51" max="51" width="12.85546875" style="2" customWidth="1"/>
    <col min="52" max="54" width="24.5703125" style="2" customWidth="1"/>
    <col min="55" max="55" width="12.85546875" style="2" customWidth="1"/>
    <col min="56" max="58" width="24.5703125" style="2" customWidth="1"/>
    <col min="59" max="59" width="12.85546875" style="2" customWidth="1"/>
    <col min="60" max="60" width="24.5703125" style="2" customWidth="1"/>
    <col min="61" max="62" width="24.7109375" style="2" customWidth="1"/>
    <col min="63" max="63" width="10.85546875" style="3" customWidth="1"/>
    <col min="64" max="64" width="12.7109375" style="2" customWidth="1"/>
    <col min="65" max="67" width="24.5703125" style="2" customWidth="1"/>
    <col min="68" max="68" width="12.7109375" style="2" customWidth="1"/>
    <col min="69" max="71" width="24.5703125" style="2" customWidth="1"/>
    <col min="72" max="72" width="20.7109375" style="2" customWidth="1"/>
    <col min="73" max="73" width="9.7109375" style="2" customWidth="1"/>
    <col min="74" max="75" width="17.42578125" style="2" customWidth="1"/>
    <col min="76" max="76" width="17.5703125" style="2" customWidth="1"/>
    <col min="77" max="77" width="9.5703125" style="2" customWidth="1"/>
    <col min="78" max="80" width="17.5703125" style="2" customWidth="1"/>
    <col min="81" max="81" width="9.42578125" style="2" customWidth="1"/>
    <col min="82" max="84" width="17.5703125" style="2" customWidth="1"/>
    <col min="85" max="85" width="9.42578125" style="2" customWidth="1"/>
    <col min="86" max="88" width="17.5703125" style="2" customWidth="1"/>
    <col min="89" max="89" width="9.42578125" style="2" customWidth="1"/>
    <col min="90" max="90" width="18" style="2" customWidth="1"/>
    <col min="91" max="92" width="17.5703125" style="2" customWidth="1"/>
    <col min="93" max="93" width="9.42578125" style="2" customWidth="1"/>
    <col min="94" max="94" width="17.28515625" style="2" customWidth="1"/>
    <col min="95" max="96" width="17.5703125" style="2" customWidth="1"/>
    <col min="97" max="97" width="9.7109375" style="2" customWidth="1"/>
    <col min="98" max="100" width="17.5703125" style="2" customWidth="1"/>
    <col min="101" max="101" width="10.85546875" style="3" customWidth="1"/>
    <col min="102" max="102" width="10.5703125" style="2" customWidth="1"/>
    <col min="103" max="105" width="17.5703125" style="2" customWidth="1"/>
    <col min="106" max="106" width="10.5703125" style="2" customWidth="1"/>
    <col min="107" max="109" width="17.5703125" style="2" customWidth="1"/>
    <col min="110" max="110" width="20.7109375" style="2" customWidth="1"/>
    <col min="111" max="111" width="10.5703125" style="2" customWidth="1"/>
    <col min="112" max="114" width="30.7109375" style="2" customWidth="1"/>
    <col min="115" max="115" width="10.5703125" style="2" customWidth="1"/>
    <col min="116" max="116" width="30.7109375" style="2" customWidth="1"/>
    <col min="117" max="118" width="30.7109375" style="1" customWidth="1"/>
    <col min="119" max="119" width="10.5703125" style="1" customWidth="1"/>
    <col min="120" max="122" width="30.7109375" style="1" customWidth="1"/>
    <col min="123" max="123" width="10.5703125" style="1" customWidth="1"/>
    <col min="124" max="126" width="30.7109375" style="1" customWidth="1"/>
    <col min="127" max="16384" width="9.140625" style="1"/>
  </cols>
  <sheetData>
    <row r="1" spans="1:135" ht="75" customHeight="1" outlineLevel="1" thickBot="1" x14ac:dyDescent="0.3">
      <c r="A1" s="43" t="s">
        <v>77</v>
      </c>
      <c r="B1" s="44"/>
      <c r="C1" s="44"/>
      <c r="D1" s="45"/>
      <c r="E1" s="46" t="s">
        <v>76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28"/>
      <c r="AU1" s="46" t="s">
        <v>76</v>
      </c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8"/>
      <c r="BT1" s="28"/>
      <c r="BU1" s="46" t="s">
        <v>76</v>
      </c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8"/>
      <c r="DF1" s="28"/>
      <c r="DG1" s="46" t="s">
        <v>76</v>
      </c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8"/>
      <c r="DW1" s="27"/>
      <c r="DX1" s="27"/>
      <c r="DY1" s="27"/>
      <c r="DZ1" s="27"/>
      <c r="EA1" s="27"/>
      <c r="EB1" s="27"/>
      <c r="EC1" s="27"/>
      <c r="ED1" s="27"/>
      <c r="EE1" s="27"/>
    </row>
    <row r="2" spans="1:135" ht="75.75" customHeight="1" outlineLevel="1" thickBot="1" x14ac:dyDescent="0.3">
      <c r="A2" s="56" t="s">
        <v>75</v>
      </c>
      <c r="B2" s="57"/>
      <c r="C2" s="57"/>
      <c r="D2" s="58"/>
      <c r="E2" s="59" t="s">
        <v>50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1"/>
      <c r="AK2" s="80"/>
      <c r="AL2" s="40" t="s">
        <v>73</v>
      </c>
      <c r="AM2" s="41"/>
      <c r="AN2" s="41"/>
      <c r="AO2" s="41"/>
      <c r="AP2" s="41"/>
      <c r="AQ2" s="41"/>
      <c r="AR2" s="41"/>
      <c r="AS2" s="42"/>
      <c r="AT2" s="26"/>
      <c r="AU2" s="40" t="s">
        <v>49</v>
      </c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2"/>
      <c r="BK2" s="80"/>
      <c r="BL2" s="40" t="s">
        <v>73</v>
      </c>
      <c r="BM2" s="41"/>
      <c r="BN2" s="41"/>
      <c r="BO2" s="41"/>
      <c r="BP2" s="41"/>
      <c r="BQ2" s="41"/>
      <c r="BR2" s="41"/>
      <c r="BS2" s="42"/>
      <c r="BT2" s="26"/>
      <c r="BU2" s="77" t="s">
        <v>74</v>
      </c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9"/>
      <c r="CW2" s="80"/>
      <c r="CX2" s="40" t="s">
        <v>73</v>
      </c>
      <c r="CY2" s="41"/>
      <c r="CZ2" s="41"/>
      <c r="DA2" s="41"/>
      <c r="DB2" s="41"/>
      <c r="DC2" s="41"/>
      <c r="DD2" s="41"/>
      <c r="DE2" s="42"/>
      <c r="DF2" s="26"/>
      <c r="DG2" s="40" t="s">
        <v>48</v>
      </c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2"/>
    </row>
    <row r="3" spans="1:135" ht="52.5" customHeight="1" thickBot="1" x14ac:dyDescent="0.3">
      <c r="A3" s="49" t="s">
        <v>72</v>
      </c>
      <c r="B3" s="50"/>
      <c r="C3" s="50"/>
      <c r="D3" s="51"/>
      <c r="E3" s="124" t="s">
        <v>71</v>
      </c>
      <c r="F3" s="125"/>
      <c r="G3" s="125"/>
      <c r="H3" s="126"/>
      <c r="I3" s="124" t="s">
        <v>70</v>
      </c>
      <c r="J3" s="125"/>
      <c r="K3" s="125"/>
      <c r="L3" s="126"/>
      <c r="M3" s="124" t="s">
        <v>69</v>
      </c>
      <c r="N3" s="125"/>
      <c r="O3" s="125"/>
      <c r="P3" s="126"/>
      <c r="Q3" s="124" t="s">
        <v>68</v>
      </c>
      <c r="R3" s="125"/>
      <c r="S3" s="125"/>
      <c r="T3" s="126"/>
      <c r="U3" s="127" t="s">
        <v>67</v>
      </c>
      <c r="V3" s="128"/>
      <c r="W3" s="128"/>
      <c r="X3" s="129"/>
      <c r="Y3" s="127" t="s">
        <v>66</v>
      </c>
      <c r="Z3" s="128"/>
      <c r="AA3" s="128"/>
      <c r="AB3" s="129"/>
      <c r="AC3" s="124" t="s">
        <v>65</v>
      </c>
      <c r="AD3" s="125"/>
      <c r="AE3" s="125"/>
      <c r="AF3" s="126"/>
      <c r="AG3" s="124" t="s">
        <v>64</v>
      </c>
      <c r="AH3" s="125"/>
      <c r="AI3" s="125"/>
      <c r="AJ3" s="126"/>
      <c r="AK3" s="81"/>
      <c r="AL3" s="127" t="s">
        <v>63</v>
      </c>
      <c r="AM3" s="128"/>
      <c r="AN3" s="128"/>
      <c r="AO3" s="129"/>
      <c r="AP3" s="127" t="s">
        <v>51</v>
      </c>
      <c r="AQ3" s="128"/>
      <c r="AR3" s="128"/>
      <c r="AS3" s="129"/>
      <c r="AT3" s="25"/>
      <c r="AU3" s="127" t="s">
        <v>62</v>
      </c>
      <c r="AV3" s="128"/>
      <c r="AW3" s="128"/>
      <c r="AX3" s="129"/>
      <c r="AY3" s="127" t="s">
        <v>61</v>
      </c>
      <c r="AZ3" s="128"/>
      <c r="BA3" s="128"/>
      <c r="BB3" s="129"/>
      <c r="BC3" s="127" t="s">
        <v>60</v>
      </c>
      <c r="BD3" s="128"/>
      <c r="BE3" s="128"/>
      <c r="BF3" s="129"/>
      <c r="BG3" s="127" t="s">
        <v>59</v>
      </c>
      <c r="BH3" s="128"/>
      <c r="BI3" s="128"/>
      <c r="BJ3" s="129"/>
      <c r="BK3" s="81"/>
      <c r="BL3" s="127" t="s">
        <v>58</v>
      </c>
      <c r="BM3" s="128"/>
      <c r="BN3" s="128"/>
      <c r="BO3" s="129"/>
      <c r="BP3" s="127" t="s">
        <v>51</v>
      </c>
      <c r="BQ3" s="128"/>
      <c r="BR3" s="128"/>
      <c r="BS3" s="129"/>
      <c r="BT3" s="25"/>
      <c r="BU3" s="124" t="s">
        <v>57</v>
      </c>
      <c r="BV3" s="125"/>
      <c r="BW3" s="125"/>
      <c r="BX3" s="126"/>
      <c r="BY3" s="124" t="s">
        <v>56</v>
      </c>
      <c r="BZ3" s="125"/>
      <c r="CA3" s="125"/>
      <c r="CB3" s="126"/>
      <c r="CC3" s="124" t="s">
        <v>55</v>
      </c>
      <c r="CD3" s="125"/>
      <c r="CE3" s="125"/>
      <c r="CF3" s="126"/>
      <c r="CG3" s="124" t="s">
        <v>54</v>
      </c>
      <c r="CH3" s="125"/>
      <c r="CI3" s="125"/>
      <c r="CJ3" s="126"/>
      <c r="CK3" s="124" t="s">
        <v>86</v>
      </c>
      <c r="CL3" s="125"/>
      <c r="CM3" s="125"/>
      <c r="CN3" s="126"/>
      <c r="CO3" s="124" t="s">
        <v>53</v>
      </c>
      <c r="CP3" s="125"/>
      <c r="CQ3" s="125"/>
      <c r="CR3" s="126"/>
      <c r="CS3" s="124" t="s">
        <v>84</v>
      </c>
      <c r="CT3" s="125"/>
      <c r="CU3" s="125"/>
      <c r="CV3" s="126"/>
      <c r="CW3" s="81"/>
      <c r="CX3" s="127" t="s">
        <v>52</v>
      </c>
      <c r="CY3" s="128"/>
      <c r="CZ3" s="128"/>
      <c r="DA3" s="129"/>
      <c r="DB3" s="130" t="s">
        <v>51</v>
      </c>
      <c r="DC3" s="131"/>
      <c r="DD3" s="131"/>
      <c r="DE3" s="132"/>
      <c r="DF3" s="25"/>
      <c r="DG3" s="72" t="s">
        <v>78</v>
      </c>
      <c r="DH3" s="73"/>
      <c r="DI3" s="73"/>
      <c r="DJ3" s="74"/>
      <c r="DK3" s="72" t="s">
        <v>79</v>
      </c>
      <c r="DL3" s="73"/>
      <c r="DM3" s="73"/>
      <c r="DN3" s="74"/>
      <c r="DO3" s="72" t="s">
        <v>80</v>
      </c>
      <c r="DP3" s="73"/>
      <c r="DQ3" s="73"/>
      <c r="DR3" s="74"/>
      <c r="DS3" s="72" t="s">
        <v>81</v>
      </c>
      <c r="DT3" s="73"/>
      <c r="DU3" s="73"/>
      <c r="DV3" s="74"/>
    </row>
    <row r="4" spans="1:135" ht="34.5" customHeight="1" x14ac:dyDescent="0.25">
      <c r="A4" s="52" t="s">
        <v>47</v>
      </c>
      <c r="B4" s="52"/>
      <c r="C4" s="52"/>
      <c r="D4" s="53"/>
      <c r="E4" s="62"/>
      <c r="F4" s="15"/>
      <c r="G4" s="15"/>
      <c r="H4" s="20"/>
      <c r="I4" s="62"/>
      <c r="J4" s="15"/>
      <c r="K4" s="15"/>
      <c r="L4" s="20"/>
      <c r="M4" s="62"/>
      <c r="N4" s="15"/>
      <c r="O4" s="15"/>
      <c r="P4" s="20"/>
      <c r="Q4" s="62"/>
      <c r="R4" s="15"/>
      <c r="S4" s="15"/>
      <c r="T4" s="20"/>
      <c r="U4" s="62"/>
      <c r="V4" s="15"/>
      <c r="W4" s="15"/>
      <c r="X4" s="20"/>
      <c r="Y4" s="62"/>
      <c r="Z4" s="15"/>
      <c r="AA4" s="15"/>
      <c r="AB4" s="20"/>
      <c r="AC4" s="62"/>
      <c r="AD4" s="15"/>
      <c r="AE4" s="15"/>
      <c r="AF4" s="20"/>
      <c r="AG4" s="62"/>
      <c r="AH4" s="15"/>
      <c r="AI4" s="15"/>
      <c r="AJ4" s="20"/>
      <c r="AK4" s="81"/>
      <c r="AL4" s="62"/>
      <c r="AM4" s="15"/>
      <c r="AN4" s="15"/>
      <c r="AO4" s="20"/>
      <c r="AP4" s="95"/>
      <c r="AQ4" s="15"/>
      <c r="AR4" s="15"/>
      <c r="AS4" s="24"/>
      <c r="AT4" s="23"/>
      <c r="AU4" s="62"/>
      <c r="AV4" s="15"/>
      <c r="AW4" s="15"/>
      <c r="AX4" s="20"/>
      <c r="AY4" s="102"/>
      <c r="AZ4" s="19"/>
      <c r="BA4" s="18"/>
      <c r="BB4" s="22"/>
      <c r="BC4" s="62"/>
      <c r="BD4" s="19"/>
      <c r="BE4" s="18"/>
      <c r="BF4" s="22"/>
      <c r="BG4" s="62"/>
      <c r="BH4" s="19"/>
      <c r="BI4" s="18"/>
      <c r="BJ4" s="17"/>
      <c r="BK4" s="81"/>
      <c r="BL4" s="101"/>
      <c r="BM4" s="19"/>
      <c r="BN4" s="18"/>
      <c r="BO4" s="17"/>
      <c r="BP4" s="75"/>
      <c r="BQ4" s="16"/>
      <c r="BR4" s="15"/>
      <c r="BS4" s="20"/>
      <c r="BT4" s="21"/>
      <c r="BU4" s="62"/>
      <c r="BV4" s="19"/>
      <c r="BW4" s="18"/>
      <c r="BX4" s="17"/>
      <c r="BY4" s="62"/>
      <c r="BZ4" s="19"/>
      <c r="CA4" s="18"/>
      <c r="CB4" s="22"/>
      <c r="CC4" s="62"/>
      <c r="CD4" s="19"/>
      <c r="CE4" s="18"/>
      <c r="CF4" s="22"/>
      <c r="CG4" s="62"/>
      <c r="CH4" s="19"/>
      <c r="CI4" s="18"/>
      <c r="CJ4" s="22"/>
      <c r="CK4" s="62"/>
      <c r="CL4" s="142"/>
      <c r="CM4" s="143"/>
      <c r="CN4" s="144"/>
      <c r="CO4" s="145"/>
      <c r="CP4" s="19"/>
      <c r="CQ4" s="18"/>
      <c r="CR4" s="17"/>
      <c r="CS4" s="62"/>
      <c r="CT4" s="19"/>
      <c r="CU4" s="18"/>
      <c r="CV4" s="17"/>
      <c r="CW4" s="81"/>
      <c r="CX4" s="62"/>
      <c r="CY4" s="19"/>
      <c r="CZ4" s="18"/>
      <c r="DA4" s="17"/>
      <c r="DB4" s="75"/>
      <c r="DC4" s="16"/>
      <c r="DD4" s="15"/>
      <c r="DE4" s="14"/>
      <c r="DF4" s="21"/>
      <c r="DG4" s="62"/>
      <c r="DH4" s="15"/>
      <c r="DI4" s="15"/>
      <c r="DJ4" s="20"/>
      <c r="DK4" s="101"/>
      <c r="DL4" s="19"/>
      <c r="DM4" s="18"/>
      <c r="DN4" s="17"/>
      <c r="DO4" s="62"/>
      <c r="DP4" s="19"/>
      <c r="DQ4" s="18"/>
      <c r="DR4" s="17"/>
      <c r="DS4" s="75"/>
      <c r="DT4" s="16"/>
      <c r="DU4" s="15"/>
      <c r="DV4" s="14"/>
    </row>
    <row r="5" spans="1:135" ht="40.5" customHeight="1" thickBot="1" x14ac:dyDescent="0.3">
      <c r="A5" s="54"/>
      <c r="B5" s="54"/>
      <c r="C5" s="54"/>
      <c r="D5" s="55"/>
      <c r="E5" s="63"/>
      <c r="F5" s="137">
        <v>2019</v>
      </c>
      <c r="G5" s="137">
        <v>2018</v>
      </c>
      <c r="H5" s="138">
        <v>2017</v>
      </c>
      <c r="I5" s="63"/>
      <c r="J5" s="137">
        <v>2019</v>
      </c>
      <c r="K5" s="137">
        <v>2018</v>
      </c>
      <c r="L5" s="139">
        <v>2017</v>
      </c>
      <c r="M5" s="63"/>
      <c r="N5" s="137">
        <v>2019</v>
      </c>
      <c r="O5" s="137">
        <v>2018</v>
      </c>
      <c r="P5" s="139">
        <v>2017</v>
      </c>
      <c r="Q5" s="63"/>
      <c r="R5" s="137">
        <v>2019</v>
      </c>
      <c r="S5" s="137">
        <v>2018</v>
      </c>
      <c r="T5" s="139">
        <v>2017</v>
      </c>
      <c r="U5" s="63"/>
      <c r="V5" s="137">
        <v>2019</v>
      </c>
      <c r="W5" s="137">
        <v>2018</v>
      </c>
      <c r="X5" s="139">
        <v>2017</v>
      </c>
      <c r="Y5" s="63"/>
      <c r="Z5" s="137">
        <v>2019</v>
      </c>
      <c r="AA5" s="137">
        <v>2018</v>
      </c>
      <c r="AB5" s="139">
        <v>2017</v>
      </c>
      <c r="AC5" s="63"/>
      <c r="AD5" s="137">
        <v>2019</v>
      </c>
      <c r="AE5" s="137">
        <v>2018</v>
      </c>
      <c r="AF5" s="139">
        <v>2017</v>
      </c>
      <c r="AG5" s="63"/>
      <c r="AH5" s="137">
        <v>2019</v>
      </c>
      <c r="AI5" s="137">
        <v>2018</v>
      </c>
      <c r="AJ5" s="135">
        <v>2017</v>
      </c>
      <c r="AK5" s="81"/>
      <c r="AL5" s="63"/>
      <c r="AM5" s="137">
        <v>2019</v>
      </c>
      <c r="AN5" s="137">
        <v>2018</v>
      </c>
      <c r="AO5" s="134">
        <v>2017</v>
      </c>
      <c r="AP5" s="63"/>
      <c r="AQ5" s="137">
        <v>2019</v>
      </c>
      <c r="AR5" s="133">
        <v>2018</v>
      </c>
      <c r="AS5" s="135">
        <v>2017</v>
      </c>
      <c r="AT5" s="13"/>
      <c r="AU5" s="101"/>
      <c r="AV5" s="140">
        <v>2019</v>
      </c>
      <c r="AW5" s="140">
        <v>2018</v>
      </c>
      <c r="AX5" s="134">
        <v>2017</v>
      </c>
      <c r="AY5" s="102"/>
      <c r="AZ5" s="140">
        <v>2019</v>
      </c>
      <c r="BA5" s="140">
        <v>2018</v>
      </c>
      <c r="BB5" s="141">
        <v>2017</v>
      </c>
      <c r="BC5" s="101"/>
      <c r="BD5" s="140">
        <v>2019</v>
      </c>
      <c r="BE5" s="140">
        <v>2018</v>
      </c>
      <c r="BF5" s="141">
        <v>2017</v>
      </c>
      <c r="BG5" s="101"/>
      <c r="BH5" s="140">
        <v>2019</v>
      </c>
      <c r="BI5" s="140">
        <v>2018</v>
      </c>
      <c r="BJ5" s="134">
        <v>2017</v>
      </c>
      <c r="BK5" s="81"/>
      <c r="BL5" s="63"/>
      <c r="BM5" s="133">
        <v>2019</v>
      </c>
      <c r="BN5" s="133">
        <v>2018</v>
      </c>
      <c r="BO5" s="134">
        <v>2017</v>
      </c>
      <c r="BP5" s="76"/>
      <c r="BQ5" s="136">
        <v>2019</v>
      </c>
      <c r="BR5" s="133">
        <v>2018</v>
      </c>
      <c r="BS5" s="135">
        <v>2017</v>
      </c>
      <c r="BT5" s="13"/>
      <c r="BU5" s="63"/>
      <c r="BV5" s="133">
        <v>2019</v>
      </c>
      <c r="BW5" s="133">
        <v>2018</v>
      </c>
      <c r="BX5" s="134">
        <v>2017</v>
      </c>
      <c r="BY5" s="63"/>
      <c r="BZ5" s="133">
        <v>2019</v>
      </c>
      <c r="CA5" s="133">
        <v>2018</v>
      </c>
      <c r="CB5" s="141">
        <v>2017</v>
      </c>
      <c r="CC5" s="63"/>
      <c r="CD5" s="133">
        <v>2019</v>
      </c>
      <c r="CE5" s="133">
        <v>2018</v>
      </c>
      <c r="CF5" s="141">
        <v>2017</v>
      </c>
      <c r="CG5" s="63"/>
      <c r="CH5" s="133">
        <v>2019</v>
      </c>
      <c r="CI5" s="133">
        <v>2018</v>
      </c>
      <c r="CJ5" s="141">
        <v>2017</v>
      </c>
      <c r="CK5" s="63"/>
      <c r="CL5" s="133">
        <v>2019</v>
      </c>
      <c r="CM5" s="133">
        <v>2018</v>
      </c>
      <c r="CN5" s="141">
        <v>2017</v>
      </c>
      <c r="CO5" s="146"/>
      <c r="CP5" s="133">
        <v>2019</v>
      </c>
      <c r="CQ5" s="133">
        <v>2018</v>
      </c>
      <c r="CR5" s="134">
        <v>2017</v>
      </c>
      <c r="CS5" s="63"/>
      <c r="CT5" s="133">
        <v>2019</v>
      </c>
      <c r="CU5" s="133">
        <v>2018</v>
      </c>
      <c r="CV5" s="134">
        <v>2017</v>
      </c>
      <c r="CW5" s="81"/>
      <c r="CX5" s="63"/>
      <c r="CY5" s="133">
        <v>2019</v>
      </c>
      <c r="CZ5" s="133">
        <v>2018</v>
      </c>
      <c r="DA5" s="134">
        <v>2017</v>
      </c>
      <c r="DB5" s="76"/>
      <c r="DC5" s="136">
        <v>2019</v>
      </c>
      <c r="DD5" s="133">
        <v>2018</v>
      </c>
      <c r="DE5" s="135">
        <v>2017</v>
      </c>
      <c r="DF5" s="13"/>
      <c r="DG5" s="63"/>
      <c r="DH5" s="137">
        <v>2019</v>
      </c>
      <c r="DI5" s="137">
        <v>2018</v>
      </c>
      <c r="DJ5" s="134">
        <v>2017</v>
      </c>
      <c r="DK5" s="63"/>
      <c r="DL5" s="133">
        <v>2019</v>
      </c>
      <c r="DM5" s="133">
        <v>2018</v>
      </c>
      <c r="DN5" s="134">
        <v>2017</v>
      </c>
      <c r="DO5" s="63"/>
      <c r="DP5" s="133">
        <v>2019</v>
      </c>
      <c r="DQ5" s="133">
        <v>2018</v>
      </c>
      <c r="DR5" s="134">
        <v>2017</v>
      </c>
      <c r="DS5" s="76"/>
      <c r="DT5" s="136">
        <v>2019</v>
      </c>
      <c r="DU5" s="133">
        <v>2018</v>
      </c>
      <c r="DV5" s="135">
        <v>2017</v>
      </c>
    </row>
    <row r="6" spans="1:135" ht="64.5" customHeight="1" thickBot="1" x14ac:dyDescent="0.3">
      <c r="A6" s="64" t="s">
        <v>46</v>
      </c>
      <c r="B6" s="65"/>
      <c r="C6" s="290" t="s">
        <v>45</v>
      </c>
      <c r="D6" s="291"/>
      <c r="E6" s="166">
        <v>417</v>
      </c>
      <c r="F6" s="147">
        <v>0.67700000000000005</v>
      </c>
      <c r="G6" s="148">
        <v>0.55000000000000004</v>
      </c>
      <c r="H6" s="149">
        <v>0.56000000000000005</v>
      </c>
      <c r="I6" s="317">
        <v>182</v>
      </c>
      <c r="J6" s="147">
        <v>0.65</v>
      </c>
      <c r="K6" s="160">
        <v>0.96</v>
      </c>
      <c r="L6" s="149">
        <v>0.68</v>
      </c>
      <c r="M6" s="317">
        <v>119</v>
      </c>
      <c r="N6" s="159">
        <v>0.76280000000000003</v>
      </c>
      <c r="O6" s="160">
        <v>0.76</v>
      </c>
      <c r="P6" s="161">
        <v>0.82</v>
      </c>
      <c r="Q6" s="317">
        <v>129</v>
      </c>
      <c r="R6" s="147">
        <v>0.57330000000000003</v>
      </c>
      <c r="S6" s="148">
        <v>0.68</v>
      </c>
      <c r="T6" s="149">
        <v>0.56999999999999995</v>
      </c>
      <c r="U6" s="317">
        <v>296</v>
      </c>
      <c r="V6" s="147">
        <v>0.67120000000000002</v>
      </c>
      <c r="W6" s="148">
        <v>0.65</v>
      </c>
      <c r="X6" s="149">
        <v>0.56999999999999995</v>
      </c>
      <c r="Y6" s="317">
        <v>219</v>
      </c>
      <c r="Z6" s="147">
        <v>0.64600000000000002</v>
      </c>
      <c r="AA6" s="148">
        <v>0.59</v>
      </c>
      <c r="AB6" s="149">
        <v>0.56999999999999995</v>
      </c>
      <c r="AC6" s="317">
        <v>150</v>
      </c>
      <c r="AD6" s="147">
        <v>0.66369999999999996</v>
      </c>
      <c r="AE6" s="160">
        <v>0.76</v>
      </c>
      <c r="AF6" s="161">
        <v>0.94</v>
      </c>
      <c r="AG6" s="335">
        <v>238</v>
      </c>
      <c r="AH6" s="159">
        <v>0.82350000000000001</v>
      </c>
      <c r="AI6" s="160">
        <v>0.75</v>
      </c>
      <c r="AJ6" s="149">
        <v>0.54</v>
      </c>
      <c r="AK6" s="81"/>
      <c r="AL6" s="335">
        <f>SUM(AG6,AC6,Y6,U6,Q6,M6,I6,E6)</f>
        <v>1750</v>
      </c>
      <c r="AM6" s="147">
        <v>0.68</v>
      </c>
      <c r="AN6" s="148">
        <v>0.66</v>
      </c>
      <c r="AO6" s="149">
        <v>0.62</v>
      </c>
      <c r="AP6" s="335">
        <v>2733</v>
      </c>
      <c r="AQ6" s="148">
        <v>0.59</v>
      </c>
      <c r="AR6" s="250">
        <v>0.55000000000000004</v>
      </c>
      <c r="AS6" s="277">
        <v>0.53</v>
      </c>
      <c r="AT6" s="7"/>
      <c r="AU6" s="335">
        <v>189</v>
      </c>
      <c r="AV6" s="147">
        <v>0.51780000000000004</v>
      </c>
      <c r="AW6" s="148">
        <v>0.36</v>
      </c>
      <c r="AX6" s="149">
        <v>0.49</v>
      </c>
      <c r="AY6" s="317">
        <v>238</v>
      </c>
      <c r="AZ6" s="147">
        <v>0.51700000000000002</v>
      </c>
      <c r="BA6" s="148">
        <v>0.45</v>
      </c>
      <c r="BB6" s="149">
        <v>0.45</v>
      </c>
      <c r="BC6" s="317">
        <v>165</v>
      </c>
      <c r="BD6" s="147">
        <v>0.47270000000000001</v>
      </c>
      <c r="BE6" s="148">
        <v>0.51</v>
      </c>
      <c r="BF6" s="149">
        <v>0.36</v>
      </c>
      <c r="BG6" s="335">
        <v>264</v>
      </c>
      <c r="BH6" s="147">
        <v>0.55000000000000004</v>
      </c>
      <c r="BI6" s="148">
        <v>0.45</v>
      </c>
      <c r="BJ6" s="149">
        <v>0.35</v>
      </c>
      <c r="BK6" s="81"/>
      <c r="BL6" s="359">
        <f t="shared" ref="BL6:BL27" si="0">SUM(BG6,BC6,AY6,AU6)</f>
        <v>856</v>
      </c>
      <c r="BM6" s="147">
        <f>(856/1652)</f>
        <v>0.51815980629539948</v>
      </c>
      <c r="BN6" s="148">
        <v>0.44</v>
      </c>
      <c r="BO6" s="149">
        <v>0.41</v>
      </c>
      <c r="BP6" s="362">
        <v>2733</v>
      </c>
      <c r="BQ6" s="250">
        <v>0.59</v>
      </c>
      <c r="BR6" s="148">
        <v>0.55000000000000004</v>
      </c>
      <c r="BS6" s="251">
        <v>0.53</v>
      </c>
      <c r="BT6" s="7"/>
      <c r="BU6" s="359">
        <v>15</v>
      </c>
      <c r="BV6" s="147">
        <f>(15/46)</f>
        <v>0.32608695652173914</v>
      </c>
      <c r="BW6" s="249">
        <v>0.23</v>
      </c>
      <c r="BX6" s="149">
        <v>0.17</v>
      </c>
      <c r="BY6" s="363">
        <v>10</v>
      </c>
      <c r="BZ6" s="147">
        <f>(10/31)</f>
        <v>0.32258064516129031</v>
      </c>
      <c r="CA6" s="148">
        <v>0.34</v>
      </c>
      <c r="CB6" s="149">
        <v>0.33</v>
      </c>
      <c r="CC6" s="363">
        <v>34</v>
      </c>
      <c r="CD6" s="147">
        <v>0.20979999999999999</v>
      </c>
      <c r="CE6" s="148">
        <v>7.0000000000000007E-2</v>
      </c>
      <c r="CF6" s="149">
        <v>0.26</v>
      </c>
      <c r="CG6" s="363">
        <v>26</v>
      </c>
      <c r="CH6" s="147">
        <f>26/82</f>
        <v>0.31707317073170732</v>
      </c>
      <c r="CI6" s="148">
        <v>0.12</v>
      </c>
      <c r="CJ6" s="149">
        <v>0.38</v>
      </c>
      <c r="CK6" s="363">
        <v>15</v>
      </c>
      <c r="CL6" s="147">
        <f>15/30</f>
        <v>0.5</v>
      </c>
      <c r="CM6" s="148">
        <v>0.28000000000000003</v>
      </c>
      <c r="CN6" s="149">
        <v>0.46</v>
      </c>
      <c r="CO6" s="359">
        <v>10</v>
      </c>
      <c r="CP6" s="147">
        <v>0.5</v>
      </c>
      <c r="CQ6" s="148">
        <v>0.36</v>
      </c>
      <c r="CR6" s="149">
        <v>0.41</v>
      </c>
      <c r="CS6" s="359">
        <v>17</v>
      </c>
      <c r="CT6" s="147">
        <f>(17/32)</f>
        <v>0.53125</v>
      </c>
      <c r="CU6" s="269" t="s">
        <v>85</v>
      </c>
      <c r="CV6" s="270"/>
      <c r="CW6" s="81"/>
      <c r="CX6" s="169">
        <f>SUM(BU6,BY6,CC6,CG6,CK6,CO6,CS6)</f>
        <v>127</v>
      </c>
      <c r="CY6" s="147">
        <f>(127/403)</f>
        <v>0.31513647642679898</v>
      </c>
      <c r="CZ6" s="148">
        <v>0.25</v>
      </c>
      <c r="DA6" s="149">
        <v>0.32</v>
      </c>
      <c r="DB6" s="359">
        <v>2733</v>
      </c>
      <c r="DC6" s="205">
        <v>0.59</v>
      </c>
      <c r="DD6" s="277">
        <v>0.55000000000000004</v>
      </c>
      <c r="DE6" s="205">
        <v>0.53</v>
      </c>
      <c r="DF6" s="7"/>
      <c r="DG6" s="335">
        <v>1750</v>
      </c>
      <c r="DH6" s="147">
        <v>0.68</v>
      </c>
      <c r="DI6" s="148">
        <v>0.66</v>
      </c>
      <c r="DJ6" s="149">
        <v>0.62</v>
      </c>
      <c r="DK6" s="359">
        <v>856</v>
      </c>
      <c r="DL6" s="147">
        <f>(856/1652)</f>
        <v>0.51815980629539948</v>
      </c>
      <c r="DM6" s="148">
        <v>0.44</v>
      </c>
      <c r="DN6" s="149">
        <v>0.41</v>
      </c>
      <c r="DO6" s="169">
        <v>127</v>
      </c>
      <c r="DP6" s="147">
        <f>(127/403)</f>
        <v>0.31513647642679898</v>
      </c>
      <c r="DQ6" s="148">
        <v>0.25</v>
      </c>
      <c r="DR6" s="149">
        <v>0.32</v>
      </c>
      <c r="DS6" s="359">
        <f>SUM(DO6,DK6,DG6)</f>
        <v>2733</v>
      </c>
      <c r="DT6" s="205">
        <v>0.59</v>
      </c>
      <c r="DU6" s="277">
        <v>0.55000000000000004</v>
      </c>
      <c r="DV6" s="205">
        <v>0.53</v>
      </c>
    </row>
    <row r="7" spans="1:135" ht="64.5" customHeight="1" x14ac:dyDescent="0.25">
      <c r="A7" s="66" t="s">
        <v>44</v>
      </c>
      <c r="B7" s="67"/>
      <c r="C7" s="292" t="s">
        <v>43</v>
      </c>
      <c r="D7" s="293"/>
      <c r="E7" s="167">
        <v>415</v>
      </c>
      <c r="F7" s="150">
        <f>400/415</f>
        <v>0.96385542168674698</v>
      </c>
      <c r="G7" s="151">
        <v>0.92</v>
      </c>
      <c r="H7" s="152">
        <v>0.95</v>
      </c>
      <c r="I7" s="318">
        <v>181</v>
      </c>
      <c r="J7" s="162">
        <v>0.94499999999999995</v>
      </c>
      <c r="K7" s="151">
        <v>0.92</v>
      </c>
      <c r="L7" s="152">
        <v>0.92</v>
      </c>
      <c r="M7" s="318">
        <v>118</v>
      </c>
      <c r="N7" s="162">
        <v>0.96630000000000005</v>
      </c>
      <c r="O7" s="151">
        <v>1</v>
      </c>
      <c r="P7" s="152">
        <v>0.97</v>
      </c>
      <c r="Q7" s="318">
        <v>128</v>
      </c>
      <c r="R7" s="162">
        <v>0.92190000000000005</v>
      </c>
      <c r="S7" s="151">
        <v>0.89</v>
      </c>
      <c r="T7" s="152">
        <v>0.97</v>
      </c>
      <c r="U7" s="318">
        <v>292</v>
      </c>
      <c r="V7" s="162">
        <v>0.86990000000000001</v>
      </c>
      <c r="W7" s="151">
        <v>0.84</v>
      </c>
      <c r="X7" s="152">
        <v>0.88</v>
      </c>
      <c r="Y7" s="318">
        <v>217</v>
      </c>
      <c r="Z7" s="162">
        <v>0.87</v>
      </c>
      <c r="AA7" s="151">
        <v>0.93</v>
      </c>
      <c r="AB7" s="152">
        <v>0.94</v>
      </c>
      <c r="AC7" s="318">
        <v>149</v>
      </c>
      <c r="AD7" s="162">
        <v>0.91279999999999994</v>
      </c>
      <c r="AE7" s="151">
        <v>0.95</v>
      </c>
      <c r="AF7" s="152">
        <v>0.93</v>
      </c>
      <c r="AG7" s="336">
        <v>234</v>
      </c>
      <c r="AH7" s="162">
        <v>0.88029999999999997</v>
      </c>
      <c r="AI7" s="151">
        <v>0.93</v>
      </c>
      <c r="AJ7" s="152">
        <v>0.94</v>
      </c>
      <c r="AK7" s="81"/>
      <c r="AL7" s="343">
        <v>1734</v>
      </c>
      <c r="AM7" s="162">
        <v>0.91700000000000004</v>
      </c>
      <c r="AN7" s="151">
        <v>0.92</v>
      </c>
      <c r="AO7" s="152">
        <v>0.93</v>
      </c>
      <c r="AP7" s="343">
        <v>2703</v>
      </c>
      <c r="AQ7" s="162">
        <v>0.9</v>
      </c>
      <c r="AR7" s="177">
        <v>0.91</v>
      </c>
      <c r="AS7" s="206">
        <v>0.89700000000000002</v>
      </c>
      <c r="AT7" s="9"/>
      <c r="AU7" s="336">
        <v>184</v>
      </c>
      <c r="AV7" s="162">
        <v>0.8478</v>
      </c>
      <c r="AW7" s="151">
        <v>0.88</v>
      </c>
      <c r="AX7" s="152">
        <v>0.94</v>
      </c>
      <c r="AY7" s="346">
        <v>237</v>
      </c>
      <c r="AZ7" s="162">
        <f>209/AY7</f>
        <v>0.88185654008438819</v>
      </c>
      <c r="BA7" s="151">
        <v>0.86</v>
      </c>
      <c r="BB7" s="152">
        <v>0.74</v>
      </c>
      <c r="BC7" s="346">
        <v>164</v>
      </c>
      <c r="BD7" s="162">
        <v>0.90849999999999997</v>
      </c>
      <c r="BE7" s="151">
        <v>0.88</v>
      </c>
      <c r="BF7" s="152">
        <v>0.82</v>
      </c>
      <c r="BG7" s="356">
        <v>259</v>
      </c>
      <c r="BH7" s="162">
        <v>0.88029999999999997</v>
      </c>
      <c r="BI7" s="151">
        <v>0.93</v>
      </c>
      <c r="BJ7" s="152">
        <v>0.73</v>
      </c>
      <c r="BK7" s="81"/>
      <c r="BL7" s="360">
        <f t="shared" si="0"/>
        <v>844</v>
      </c>
      <c r="BM7" s="162">
        <v>0.87962499999999999</v>
      </c>
      <c r="BN7" s="151">
        <v>0.89</v>
      </c>
      <c r="BO7" s="152">
        <v>0.81</v>
      </c>
      <c r="BP7" s="343">
        <v>2703</v>
      </c>
      <c r="BQ7" s="162">
        <v>0.9</v>
      </c>
      <c r="BR7" s="177">
        <v>0.91</v>
      </c>
      <c r="BS7" s="152">
        <v>0.89700000000000002</v>
      </c>
      <c r="BT7" s="9"/>
      <c r="BU7" s="336">
        <v>15</v>
      </c>
      <c r="BV7" s="192">
        <v>0.93330000000000002</v>
      </c>
      <c r="BW7" s="256">
        <v>0.8</v>
      </c>
      <c r="BX7" s="178">
        <v>1</v>
      </c>
      <c r="BY7" s="318">
        <v>9</v>
      </c>
      <c r="BZ7" s="162">
        <v>0.77780000000000005</v>
      </c>
      <c r="CA7" s="151">
        <v>1</v>
      </c>
      <c r="CB7" s="152">
        <v>0.82</v>
      </c>
      <c r="CC7" s="318">
        <v>33</v>
      </c>
      <c r="CD7" s="162">
        <v>0.84850000000000003</v>
      </c>
      <c r="CE7" s="151">
        <v>1</v>
      </c>
      <c r="CF7" s="152">
        <v>0.96</v>
      </c>
      <c r="CG7" s="318">
        <v>26</v>
      </c>
      <c r="CH7" s="162">
        <v>0.84619999999999995</v>
      </c>
      <c r="CI7" s="151">
        <v>0.86</v>
      </c>
      <c r="CJ7" s="152">
        <v>0.91</v>
      </c>
      <c r="CK7" s="318">
        <v>15</v>
      </c>
      <c r="CL7" s="162">
        <v>0.73329999999999995</v>
      </c>
      <c r="CM7" s="151">
        <v>0.71</v>
      </c>
      <c r="CN7" s="152">
        <v>0.82</v>
      </c>
      <c r="CO7" s="336">
        <v>10</v>
      </c>
      <c r="CP7" s="162">
        <v>0.9</v>
      </c>
      <c r="CQ7" s="151">
        <v>0.92</v>
      </c>
      <c r="CR7" s="152">
        <v>0.82</v>
      </c>
      <c r="CS7" s="336">
        <v>17</v>
      </c>
      <c r="CT7" s="162">
        <f>(11/17)</f>
        <v>0.6470588235294118</v>
      </c>
      <c r="CU7" s="271"/>
      <c r="CV7" s="272"/>
      <c r="CW7" s="81"/>
      <c r="CX7" s="173">
        <f t="shared" ref="CX7:CX23" si="1">SUM(BU7,BY7,CC7,CG7,CK7,CO7,CS7)</f>
        <v>125</v>
      </c>
      <c r="CY7" s="192">
        <f>(102/125)</f>
        <v>0.81599999999999995</v>
      </c>
      <c r="CZ7" s="177">
        <v>0.91</v>
      </c>
      <c r="DA7" s="178">
        <v>0.89</v>
      </c>
      <c r="DB7" s="343">
        <v>2703</v>
      </c>
      <c r="DC7" s="162">
        <v>0.9</v>
      </c>
      <c r="DD7" s="278">
        <v>0.91</v>
      </c>
      <c r="DE7" s="279">
        <v>0.89700000000000002</v>
      </c>
      <c r="DF7" s="9"/>
      <c r="DG7" s="343">
        <v>1734</v>
      </c>
      <c r="DH7" s="162">
        <v>0.91700000000000004</v>
      </c>
      <c r="DI7" s="151">
        <v>0.92</v>
      </c>
      <c r="DJ7" s="152">
        <v>0.93</v>
      </c>
      <c r="DK7" s="360">
        <v>844</v>
      </c>
      <c r="DL7" s="162">
        <v>0.87962499999999999</v>
      </c>
      <c r="DM7" s="151">
        <v>0.89</v>
      </c>
      <c r="DN7" s="152">
        <v>0.81</v>
      </c>
      <c r="DO7" s="173">
        <v>125</v>
      </c>
      <c r="DP7" s="192">
        <f>(102/125)</f>
        <v>0.81599999999999995</v>
      </c>
      <c r="DQ7" s="177">
        <v>0.91</v>
      </c>
      <c r="DR7" s="178">
        <v>0.89</v>
      </c>
      <c r="DS7" s="343">
        <f>SUM(DO7,DK7,DG7)</f>
        <v>2703</v>
      </c>
      <c r="DT7" s="162">
        <v>0.9</v>
      </c>
      <c r="DU7" s="278">
        <v>0.91</v>
      </c>
      <c r="DV7" s="279">
        <v>0.89700000000000002</v>
      </c>
    </row>
    <row r="8" spans="1:135" ht="64.5" customHeight="1" x14ac:dyDescent="0.25">
      <c r="A8" s="68" t="s">
        <v>44</v>
      </c>
      <c r="B8" s="69"/>
      <c r="C8" s="294" t="s">
        <v>42</v>
      </c>
      <c r="D8" s="295"/>
      <c r="E8" s="168">
        <v>415</v>
      </c>
      <c r="F8" s="153">
        <v>0.91</v>
      </c>
      <c r="G8" s="154">
        <v>0.85</v>
      </c>
      <c r="H8" s="155">
        <v>0.91</v>
      </c>
      <c r="I8" s="319">
        <v>181</v>
      </c>
      <c r="J8" s="153">
        <v>0.86</v>
      </c>
      <c r="K8" s="154">
        <v>0.94</v>
      </c>
      <c r="L8" s="155">
        <v>0.95</v>
      </c>
      <c r="M8" s="319">
        <v>118</v>
      </c>
      <c r="N8" s="153">
        <v>0.94920000000000004</v>
      </c>
      <c r="O8" s="154">
        <v>0.96</v>
      </c>
      <c r="P8" s="155">
        <v>0.89</v>
      </c>
      <c r="Q8" s="319">
        <v>128</v>
      </c>
      <c r="R8" s="153">
        <v>0.75780000000000003</v>
      </c>
      <c r="S8" s="154">
        <v>0.76</v>
      </c>
      <c r="T8" s="155">
        <v>0.8</v>
      </c>
      <c r="U8" s="319">
        <v>292</v>
      </c>
      <c r="V8" s="153">
        <v>0.66439999999999999</v>
      </c>
      <c r="W8" s="154">
        <v>0.56999999999999995</v>
      </c>
      <c r="X8" s="155">
        <v>0.7</v>
      </c>
      <c r="Y8" s="319">
        <v>217</v>
      </c>
      <c r="Z8" s="153">
        <v>0.86639999999999995</v>
      </c>
      <c r="AA8" s="154">
        <v>0.85</v>
      </c>
      <c r="AB8" s="155">
        <v>0.89</v>
      </c>
      <c r="AC8" s="319">
        <v>149</v>
      </c>
      <c r="AD8" s="153">
        <v>0.83889999999999998</v>
      </c>
      <c r="AE8" s="154">
        <v>0.9</v>
      </c>
      <c r="AF8" s="155">
        <v>0.91</v>
      </c>
      <c r="AG8" s="337">
        <v>234</v>
      </c>
      <c r="AH8" s="153">
        <v>0.76919999999999999</v>
      </c>
      <c r="AI8" s="154">
        <v>0.85</v>
      </c>
      <c r="AJ8" s="155">
        <v>0.83</v>
      </c>
      <c r="AK8" s="81"/>
      <c r="AL8" s="337">
        <v>1734</v>
      </c>
      <c r="AM8" s="153">
        <v>0.82299999999999995</v>
      </c>
      <c r="AN8" s="154">
        <v>0.82</v>
      </c>
      <c r="AO8" s="155">
        <v>0.86</v>
      </c>
      <c r="AP8" s="344">
        <v>2703</v>
      </c>
      <c r="AQ8" s="153">
        <v>0.78690000000000004</v>
      </c>
      <c r="AR8" s="183">
        <v>0.79</v>
      </c>
      <c r="AS8" s="207">
        <v>0.8</v>
      </c>
      <c r="AT8" s="9"/>
      <c r="AU8" s="337">
        <v>184</v>
      </c>
      <c r="AV8" s="153">
        <v>0.70109999999999995</v>
      </c>
      <c r="AW8" s="154">
        <v>0.84</v>
      </c>
      <c r="AX8" s="155">
        <v>0.9</v>
      </c>
      <c r="AY8" s="319">
        <v>237</v>
      </c>
      <c r="AZ8" s="153">
        <f>180/AY8</f>
        <v>0.759493670886076</v>
      </c>
      <c r="BA8" s="154">
        <v>0.72</v>
      </c>
      <c r="BB8" s="155">
        <v>0.66</v>
      </c>
      <c r="BC8" s="319">
        <v>164</v>
      </c>
      <c r="BD8" s="153">
        <v>0.67679999999999996</v>
      </c>
      <c r="BE8" s="154">
        <v>0.65</v>
      </c>
      <c r="BF8" s="155">
        <v>0.47</v>
      </c>
      <c r="BG8" s="337">
        <v>259</v>
      </c>
      <c r="BH8" s="153">
        <v>0.66800000000000004</v>
      </c>
      <c r="BI8" s="154">
        <v>0.65</v>
      </c>
      <c r="BJ8" s="155">
        <v>0.44</v>
      </c>
      <c r="BK8" s="81"/>
      <c r="BL8" s="168">
        <f t="shared" si="0"/>
        <v>844</v>
      </c>
      <c r="BM8" s="153">
        <v>0.70135000000000003</v>
      </c>
      <c r="BN8" s="154">
        <v>0.7</v>
      </c>
      <c r="BO8" s="155">
        <v>0.65</v>
      </c>
      <c r="BP8" s="344">
        <v>2703</v>
      </c>
      <c r="BQ8" s="153">
        <v>0.78690000000000004</v>
      </c>
      <c r="BR8" s="154">
        <v>0.79</v>
      </c>
      <c r="BS8" s="155">
        <v>0.8</v>
      </c>
      <c r="BT8" s="9"/>
      <c r="BU8" s="337">
        <v>15</v>
      </c>
      <c r="BV8" s="153">
        <v>0.93330000000000002</v>
      </c>
      <c r="BW8" s="183">
        <v>0.7</v>
      </c>
      <c r="BX8" s="155">
        <v>1</v>
      </c>
      <c r="BY8" s="319">
        <v>9</v>
      </c>
      <c r="BZ8" s="153">
        <v>0.77780000000000005</v>
      </c>
      <c r="CA8" s="154">
        <v>0.8</v>
      </c>
      <c r="CB8" s="155">
        <v>0.82</v>
      </c>
      <c r="CC8" s="319">
        <v>33</v>
      </c>
      <c r="CD8" s="153">
        <v>0.87880000000000003</v>
      </c>
      <c r="CE8" s="154">
        <v>0.92</v>
      </c>
      <c r="CF8" s="155">
        <v>0.76</v>
      </c>
      <c r="CG8" s="319">
        <v>26</v>
      </c>
      <c r="CH8" s="153">
        <v>0.80769999999999997</v>
      </c>
      <c r="CI8" s="154">
        <v>0.76</v>
      </c>
      <c r="CJ8" s="155">
        <v>0.84</v>
      </c>
      <c r="CK8" s="319">
        <v>15</v>
      </c>
      <c r="CL8" s="153">
        <v>0.93330000000000002</v>
      </c>
      <c r="CM8" s="154">
        <v>0.71</v>
      </c>
      <c r="CN8" s="155">
        <v>0.65</v>
      </c>
      <c r="CO8" s="337">
        <v>10</v>
      </c>
      <c r="CP8" s="153">
        <v>0.9</v>
      </c>
      <c r="CQ8" s="154">
        <v>0.83</v>
      </c>
      <c r="CR8" s="155">
        <v>0.64</v>
      </c>
      <c r="CS8" s="337">
        <v>17</v>
      </c>
      <c r="CT8" s="153">
        <f>(13/17)</f>
        <v>0.76470588235294112</v>
      </c>
      <c r="CU8" s="271"/>
      <c r="CV8" s="272"/>
      <c r="CW8" s="81"/>
      <c r="CX8" s="172">
        <f t="shared" si="1"/>
        <v>125</v>
      </c>
      <c r="CY8" s="153">
        <f>(107/125)</f>
        <v>0.85599999999999998</v>
      </c>
      <c r="CZ8" s="154">
        <v>0.82</v>
      </c>
      <c r="DA8" s="155">
        <v>0.78</v>
      </c>
      <c r="DB8" s="344">
        <v>2703</v>
      </c>
      <c r="DC8" s="153">
        <v>0.78690000000000004</v>
      </c>
      <c r="DD8" s="280">
        <v>0.79</v>
      </c>
      <c r="DE8" s="280">
        <v>0.8</v>
      </c>
      <c r="DF8" s="9"/>
      <c r="DG8" s="337">
        <v>1734</v>
      </c>
      <c r="DH8" s="153">
        <v>0.82299999999999995</v>
      </c>
      <c r="DI8" s="154">
        <v>0.82</v>
      </c>
      <c r="DJ8" s="155">
        <v>0.86</v>
      </c>
      <c r="DK8" s="168">
        <v>844</v>
      </c>
      <c r="DL8" s="153">
        <v>0.70135000000000003</v>
      </c>
      <c r="DM8" s="154">
        <v>0.7</v>
      </c>
      <c r="DN8" s="155">
        <v>0.65</v>
      </c>
      <c r="DO8" s="170">
        <v>125</v>
      </c>
      <c r="DP8" s="153">
        <f>(107/125)</f>
        <v>0.85599999999999998</v>
      </c>
      <c r="DQ8" s="154">
        <v>0.82</v>
      </c>
      <c r="DR8" s="155">
        <v>0.78</v>
      </c>
      <c r="DS8" s="344">
        <v>2703</v>
      </c>
      <c r="DT8" s="153">
        <v>0.78690000000000004</v>
      </c>
      <c r="DU8" s="280">
        <v>0.79</v>
      </c>
      <c r="DV8" s="280">
        <v>0.8</v>
      </c>
    </row>
    <row r="9" spans="1:135" ht="64.5" customHeight="1" thickBot="1" x14ac:dyDescent="0.3">
      <c r="A9" s="70" t="s">
        <v>44</v>
      </c>
      <c r="B9" s="71"/>
      <c r="C9" s="294" t="s">
        <v>41</v>
      </c>
      <c r="D9" s="295"/>
      <c r="E9" s="168">
        <v>415</v>
      </c>
      <c r="F9" s="156">
        <v>0.96</v>
      </c>
      <c r="G9" s="157">
        <v>0.92</v>
      </c>
      <c r="H9" s="158">
        <v>0.96</v>
      </c>
      <c r="I9" s="319">
        <v>181</v>
      </c>
      <c r="J9" s="156">
        <v>0.89500000000000002</v>
      </c>
      <c r="K9" s="157">
        <v>0.96</v>
      </c>
      <c r="L9" s="158">
        <v>0.89</v>
      </c>
      <c r="M9" s="319">
        <v>118</v>
      </c>
      <c r="N9" s="156">
        <v>0.97470000000000001</v>
      </c>
      <c r="O9" s="157">
        <v>0.97</v>
      </c>
      <c r="P9" s="158">
        <v>0.97</v>
      </c>
      <c r="Q9" s="319">
        <v>128</v>
      </c>
      <c r="R9" s="156">
        <v>0.82279999999999998</v>
      </c>
      <c r="S9" s="157">
        <v>0.89</v>
      </c>
      <c r="T9" s="158">
        <v>0.9</v>
      </c>
      <c r="U9" s="319">
        <v>292</v>
      </c>
      <c r="V9" s="156">
        <v>0.80479999999999996</v>
      </c>
      <c r="W9" s="157">
        <v>0.8</v>
      </c>
      <c r="X9" s="158">
        <v>0.88</v>
      </c>
      <c r="Y9" s="319">
        <v>217</v>
      </c>
      <c r="Z9" s="156">
        <v>0.85709999999999997</v>
      </c>
      <c r="AA9" s="157">
        <v>0.92</v>
      </c>
      <c r="AB9" s="158">
        <v>0.94</v>
      </c>
      <c r="AC9" s="319">
        <v>149</v>
      </c>
      <c r="AD9" s="156">
        <v>0.90600000000000003</v>
      </c>
      <c r="AE9" s="157">
        <v>0.94</v>
      </c>
      <c r="AF9" s="158">
        <v>0.93</v>
      </c>
      <c r="AG9" s="337">
        <v>234</v>
      </c>
      <c r="AH9" s="156">
        <v>0.82050000000000001</v>
      </c>
      <c r="AI9" s="157">
        <v>0.91</v>
      </c>
      <c r="AJ9" s="158">
        <v>0.9</v>
      </c>
      <c r="AK9" s="81"/>
      <c r="AL9" s="337">
        <v>1734</v>
      </c>
      <c r="AM9" s="156">
        <v>0.88580000000000003</v>
      </c>
      <c r="AN9" s="157">
        <v>0.91</v>
      </c>
      <c r="AO9" s="158">
        <v>0.92</v>
      </c>
      <c r="AP9" s="344">
        <v>2703</v>
      </c>
      <c r="AQ9" s="156">
        <v>0.84940000000000004</v>
      </c>
      <c r="AR9" s="194">
        <v>0.87</v>
      </c>
      <c r="AS9" s="208">
        <v>0.85</v>
      </c>
      <c r="AT9" s="9"/>
      <c r="AU9" s="337">
        <v>184</v>
      </c>
      <c r="AV9" s="156">
        <v>0.75</v>
      </c>
      <c r="AW9" s="157">
        <v>0.89</v>
      </c>
      <c r="AX9" s="158">
        <v>0.91</v>
      </c>
      <c r="AY9" s="347">
        <v>237</v>
      </c>
      <c r="AZ9" s="192">
        <f>192/AY9</f>
        <v>0.810126582278481</v>
      </c>
      <c r="BA9" s="157">
        <v>0.75</v>
      </c>
      <c r="BB9" s="158">
        <v>0.56999999999999995</v>
      </c>
      <c r="BC9" s="347">
        <v>164</v>
      </c>
      <c r="BD9" s="156">
        <v>0.78049999999999997</v>
      </c>
      <c r="BE9" s="157">
        <v>0.77</v>
      </c>
      <c r="BF9" s="158">
        <v>0.62</v>
      </c>
      <c r="BG9" s="357">
        <v>259</v>
      </c>
      <c r="BH9" s="156">
        <v>0.81469999999999998</v>
      </c>
      <c r="BI9" s="157">
        <v>0.83</v>
      </c>
      <c r="BJ9" s="158">
        <v>0.56999999999999995</v>
      </c>
      <c r="BK9" s="81"/>
      <c r="BL9" s="343">
        <f t="shared" si="0"/>
        <v>844</v>
      </c>
      <c r="BM9" s="156">
        <v>0.78882500000000011</v>
      </c>
      <c r="BN9" s="157">
        <v>0.8</v>
      </c>
      <c r="BO9" s="158">
        <v>0.68</v>
      </c>
      <c r="BP9" s="344">
        <v>2703</v>
      </c>
      <c r="BQ9" s="156">
        <v>0.84940000000000004</v>
      </c>
      <c r="BR9" s="157">
        <v>0.87</v>
      </c>
      <c r="BS9" s="158">
        <v>0.85</v>
      </c>
      <c r="BT9" s="9"/>
      <c r="BU9" s="337">
        <v>15</v>
      </c>
      <c r="BV9" s="156">
        <v>0.73329999999999995</v>
      </c>
      <c r="BW9" s="183">
        <v>0.6</v>
      </c>
      <c r="BX9" s="155">
        <v>1</v>
      </c>
      <c r="BY9" s="319">
        <v>9</v>
      </c>
      <c r="BZ9" s="156">
        <v>0.66669999999999996</v>
      </c>
      <c r="CA9" s="157">
        <v>0.8</v>
      </c>
      <c r="CB9" s="158">
        <v>0.82</v>
      </c>
      <c r="CC9" s="319">
        <v>33</v>
      </c>
      <c r="CD9" s="156">
        <v>0.87880000000000003</v>
      </c>
      <c r="CE9" s="157">
        <v>1</v>
      </c>
      <c r="CF9" s="158">
        <v>0.88</v>
      </c>
      <c r="CG9" s="319">
        <v>26</v>
      </c>
      <c r="CH9" s="156">
        <v>0.61539999999999995</v>
      </c>
      <c r="CI9" s="157">
        <v>0.76</v>
      </c>
      <c r="CJ9" s="189">
        <v>0.88</v>
      </c>
      <c r="CK9" s="319">
        <v>15</v>
      </c>
      <c r="CL9" s="156">
        <v>0.73329999999999995</v>
      </c>
      <c r="CM9" s="157">
        <v>0.56999999999999995</v>
      </c>
      <c r="CN9" s="158">
        <v>0.41</v>
      </c>
      <c r="CO9" s="337">
        <v>10</v>
      </c>
      <c r="CP9" s="156">
        <v>0.7</v>
      </c>
      <c r="CQ9" s="157">
        <v>0.75</v>
      </c>
      <c r="CR9" s="158">
        <v>0.55000000000000004</v>
      </c>
      <c r="CS9" s="337">
        <v>17</v>
      </c>
      <c r="CT9" s="156">
        <f>(11/17)</f>
        <v>0.6470588235294118</v>
      </c>
      <c r="CU9" s="271"/>
      <c r="CV9" s="272"/>
      <c r="CW9" s="81"/>
      <c r="CX9" s="331">
        <f t="shared" si="1"/>
        <v>125</v>
      </c>
      <c r="CY9" s="156">
        <f>(91/125)</f>
        <v>0.72799999999999998</v>
      </c>
      <c r="CZ9" s="157">
        <v>0.82</v>
      </c>
      <c r="DA9" s="158">
        <v>0.77</v>
      </c>
      <c r="DB9" s="344">
        <v>2703</v>
      </c>
      <c r="DC9" s="156">
        <v>0.84940000000000004</v>
      </c>
      <c r="DD9" s="280">
        <v>0.87</v>
      </c>
      <c r="DE9" s="280">
        <v>0.85</v>
      </c>
      <c r="DF9" s="9"/>
      <c r="DG9" s="337">
        <v>1734</v>
      </c>
      <c r="DH9" s="156">
        <v>0.88580000000000003</v>
      </c>
      <c r="DI9" s="157">
        <v>0.91</v>
      </c>
      <c r="DJ9" s="158">
        <v>0.92</v>
      </c>
      <c r="DK9" s="343">
        <v>844</v>
      </c>
      <c r="DL9" s="156">
        <v>0.78882500000000011</v>
      </c>
      <c r="DM9" s="157">
        <v>0.8</v>
      </c>
      <c r="DN9" s="158">
        <v>0.68</v>
      </c>
      <c r="DO9" s="331">
        <v>125</v>
      </c>
      <c r="DP9" s="156">
        <f>(91/125)</f>
        <v>0.72799999999999998</v>
      </c>
      <c r="DQ9" s="157">
        <v>0.82</v>
      </c>
      <c r="DR9" s="158">
        <v>0.77</v>
      </c>
      <c r="DS9" s="344">
        <v>2703</v>
      </c>
      <c r="DT9" s="156">
        <v>0.84940000000000004</v>
      </c>
      <c r="DU9" s="280">
        <v>0.87</v>
      </c>
      <c r="DV9" s="280">
        <v>0.85</v>
      </c>
    </row>
    <row r="10" spans="1:135" ht="64.5" customHeight="1" thickBot="1" x14ac:dyDescent="0.3">
      <c r="A10" s="112" t="s">
        <v>40</v>
      </c>
      <c r="B10" s="113"/>
      <c r="C10" s="290" t="s">
        <v>39</v>
      </c>
      <c r="D10" s="296"/>
      <c r="E10" s="169">
        <v>401</v>
      </c>
      <c r="F10" s="159">
        <f>(266+126)/E10</f>
        <v>0.97755610972568574</v>
      </c>
      <c r="G10" s="160">
        <v>0.95</v>
      </c>
      <c r="H10" s="161">
        <v>0.97891566265060237</v>
      </c>
      <c r="I10" s="320">
        <v>177</v>
      </c>
      <c r="J10" s="159">
        <f>(106+64)/I10</f>
        <v>0.96045197740112997</v>
      </c>
      <c r="K10" s="160">
        <v>0.9</v>
      </c>
      <c r="L10" s="161">
        <v>0.67759562841530052</v>
      </c>
      <c r="M10" s="320">
        <v>115</v>
      </c>
      <c r="N10" s="159">
        <v>0.99129999999999996</v>
      </c>
      <c r="O10" s="160">
        <v>0.98</v>
      </c>
      <c r="P10" s="161">
        <v>0.97959183673469385</v>
      </c>
      <c r="Q10" s="320">
        <v>126</v>
      </c>
      <c r="R10" s="159">
        <v>0.96819999999999995</v>
      </c>
      <c r="S10" s="160">
        <v>0.97</v>
      </c>
      <c r="T10" s="161">
        <v>1</v>
      </c>
      <c r="U10" s="320">
        <v>283</v>
      </c>
      <c r="V10" s="159">
        <v>0.95050000000000001</v>
      </c>
      <c r="W10" s="160">
        <v>0.96</v>
      </c>
      <c r="X10" s="161">
        <v>0.9598214285714286</v>
      </c>
      <c r="Y10" s="320">
        <v>208</v>
      </c>
      <c r="Z10" s="159">
        <v>0.96630000000000005</v>
      </c>
      <c r="AA10" s="160">
        <v>0.99</v>
      </c>
      <c r="AB10" s="161">
        <v>0.96174863387978138</v>
      </c>
      <c r="AC10" s="320">
        <v>145</v>
      </c>
      <c r="AD10" s="159">
        <v>0.92410000000000003</v>
      </c>
      <c r="AE10" s="160">
        <v>0.95</v>
      </c>
      <c r="AF10" s="161">
        <v>0.9850746268656716</v>
      </c>
      <c r="AG10" s="338">
        <v>228</v>
      </c>
      <c r="AH10" s="159">
        <v>0.97370000000000001</v>
      </c>
      <c r="AI10" s="160">
        <v>0.9</v>
      </c>
      <c r="AJ10" s="161">
        <v>0.98295454545454541</v>
      </c>
      <c r="AK10" s="81"/>
      <c r="AL10" s="169">
        <v>1683</v>
      </c>
      <c r="AM10" s="257">
        <f>(1081+543)/AL10</f>
        <v>0.96494355317884728</v>
      </c>
      <c r="AN10" s="199">
        <v>0.95</v>
      </c>
      <c r="AO10" s="200">
        <v>0.93975903614457834</v>
      </c>
      <c r="AP10" s="338">
        <v>2625</v>
      </c>
      <c r="AQ10" s="159">
        <f>(1550+928)/AP10</f>
        <v>0.94399999999999995</v>
      </c>
      <c r="AR10" s="160">
        <v>0.95</v>
      </c>
      <c r="AS10" s="161">
        <v>0.92138364779874216</v>
      </c>
      <c r="AT10" s="9"/>
      <c r="AU10" s="338">
        <v>179</v>
      </c>
      <c r="AV10" s="212">
        <v>0.79890000000000005</v>
      </c>
      <c r="AW10" s="199">
        <v>0.91</v>
      </c>
      <c r="AX10" s="200">
        <v>0.93258426966292129</v>
      </c>
      <c r="AY10" s="329">
        <v>232</v>
      </c>
      <c r="AZ10" s="212">
        <f>(108+106)/AY10</f>
        <v>0.92241379310344829</v>
      </c>
      <c r="BA10" s="199">
        <v>0.91</v>
      </c>
      <c r="BB10" s="200">
        <v>0.73096446700507611</v>
      </c>
      <c r="BC10" s="329">
        <v>162</v>
      </c>
      <c r="BD10" s="159">
        <v>0.98150000000000004</v>
      </c>
      <c r="BE10" s="160">
        <v>0.98</v>
      </c>
      <c r="BF10" s="161">
        <v>0.95798319327731096</v>
      </c>
      <c r="BG10" s="345">
        <v>253</v>
      </c>
      <c r="BH10" s="159">
        <f>(128+101)/BG10</f>
        <v>0.90513833992094861</v>
      </c>
      <c r="BI10" s="160">
        <v>0.96</v>
      </c>
      <c r="BJ10" s="161">
        <v>0.94814814814814818</v>
      </c>
      <c r="BK10" s="81"/>
      <c r="BL10" s="358">
        <f t="shared" si="0"/>
        <v>826</v>
      </c>
      <c r="BM10" s="159">
        <v>0.90198458498023715</v>
      </c>
      <c r="BN10" s="160">
        <v>0.94</v>
      </c>
      <c r="BO10" s="161">
        <v>0.92233009708737868</v>
      </c>
      <c r="BP10" s="338">
        <v>2625</v>
      </c>
      <c r="BQ10" s="222">
        <f>(1550+928)/BP10</f>
        <v>0.94399999999999995</v>
      </c>
      <c r="BR10" s="252">
        <v>0.95</v>
      </c>
      <c r="BS10" s="253">
        <v>0.92138364779874216</v>
      </c>
      <c r="BT10" s="9"/>
      <c r="BU10" s="338">
        <v>12</v>
      </c>
      <c r="BV10" s="159">
        <v>0.91669999999999996</v>
      </c>
      <c r="BW10" s="257">
        <v>1</v>
      </c>
      <c r="BX10" s="200">
        <v>0.8571428571428571</v>
      </c>
      <c r="BY10" s="320">
        <v>9</v>
      </c>
      <c r="BZ10" s="159">
        <v>0.88890000000000002</v>
      </c>
      <c r="CA10" s="160">
        <v>1</v>
      </c>
      <c r="CB10" s="161">
        <v>1</v>
      </c>
      <c r="CC10" s="320">
        <v>30</v>
      </c>
      <c r="CD10" s="159">
        <v>1</v>
      </c>
      <c r="CE10" s="160">
        <v>0.94</v>
      </c>
      <c r="CF10" s="161">
        <v>0.92</v>
      </c>
      <c r="CG10" s="320">
        <v>25</v>
      </c>
      <c r="CH10" s="159">
        <v>1</v>
      </c>
      <c r="CI10" s="261">
        <v>0.86</v>
      </c>
      <c r="CJ10" s="161">
        <v>1</v>
      </c>
      <c r="CK10" s="320">
        <v>15</v>
      </c>
      <c r="CL10" s="159">
        <v>0.93330000000000002</v>
      </c>
      <c r="CM10" s="160">
        <v>1</v>
      </c>
      <c r="CN10" s="161">
        <v>0.88235294117647056</v>
      </c>
      <c r="CO10" s="338">
        <v>8</v>
      </c>
      <c r="CP10" s="159">
        <v>0.875</v>
      </c>
      <c r="CQ10" s="160">
        <v>1</v>
      </c>
      <c r="CR10" s="161">
        <v>0.72727272727272729</v>
      </c>
      <c r="CS10" s="338">
        <v>17</v>
      </c>
      <c r="CT10" s="159">
        <f>(14/17)</f>
        <v>0.82352941176470584</v>
      </c>
      <c r="CU10" s="271"/>
      <c r="CV10" s="272"/>
      <c r="CW10" s="81"/>
      <c r="CX10" s="169">
        <f t="shared" si="1"/>
        <v>116</v>
      </c>
      <c r="CY10" s="159">
        <f>(109/116)</f>
        <v>0.93965517241379315</v>
      </c>
      <c r="CZ10" s="160">
        <v>0.95</v>
      </c>
      <c r="DA10" s="161">
        <v>0.92233009708737868</v>
      </c>
      <c r="DB10" s="338">
        <v>2625</v>
      </c>
      <c r="DC10" s="222">
        <f>(1550+928)/DB10</f>
        <v>0.94399999999999995</v>
      </c>
      <c r="DD10" s="281">
        <v>0.95</v>
      </c>
      <c r="DE10" s="281">
        <v>0.92138364779874216</v>
      </c>
      <c r="DF10" s="9"/>
      <c r="DG10" s="169">
        <v>1683</v>
      </c>
      <c r="DH10" s="257">
        <f>(1081+543)/DG10</f>
        <v>0.96494355317884728</v>
      </c>
      <c r="DI10" s="199">
        <v>0.95</v>
      </c>
      <c r="DJ10" s="200">
        <v>0.93975903614457834</v>
      </c>
      <c r="DK10" s="358">
        <v>826</v>
      </c>
      <c r="DL10" s="159">
        <v>0.90198458498023715</v>
      </c>
      <c r="DM10" s="160">
        <v>0.94</v>
      </c>
      <c r="DN10" s="161">
        <v>0.92233009708737868</v>
      </c>
      <c r="DO10" s="331">
        <v>116</v>
      </c>
      <c r="DP10" s="159">
        <f>(109/116)</f>
        <v>0.93965517241379315</v>
      </c>
      <c r="DQ10" s="160">
        <v>0.95</v>
      </c>
      <c r="DR10" s="161">
        <v>0.92233009708737868</v>
      </c>
      <c r="DS10" s="338">
        <v>2625</v>
      </c>
      <c r="DT10" s="222">
        <f>(1550+928)/DS10</f>
        <v>0.94399999999999995</v>
      </c>
      <c r="DU10" s="281">
        <v>0.95</v>
      </c>
      <c r="DV10" s="281">
        <v>0.92138364779874216</v>
      </c>
    </row>
    <row r="11" spans="1:135" ht="64.5" customHeight="1" x14ac:dyDescent="0.25">
      <c r="A11" s="34" t="s">
        <v>38</v>
      </c>
      <c r="B11" s="35"/>
      <c r="C11" s="297" t="s">
        <v>37</v>
      </c>
      <c r="D11" s="298"/>
      <c r="E11" s="170">
        <v>398</v>
      </c>
      <c r="F11" s="162">
        <f>(153+83)/E11</f>
        <v>0.59296482412060303</v>
      </c>
      <c r="G11" s="151">
        <v>0.57999999999999996</v>
      </c>
      <c r="H11" s="152">
        <v>0.54</v>
      </c>
      <c r="I11" s="321">
        <v>174</v>
      </c>
      <c r="J11" s="162">
        <f>(17+50)/I11</f>
        <v>0.38505747126436779</v>
      </c>
      <c r="K11" s="151">
        <v>0.57999999999999996</v>
      </c>
      <c r="L11" s="152">
        <v>0.52</v>
      </c>
      <c r="M11" s="321">
        <v>114</v>
      </c>
      <c r="N11" s="162">
        <v>0.72809999999999997</v>
      </c>
      <c r="O11" s="151">
        <v>0.78</v>
      </c>
      <c r="P11" s="152">
        <v>0.63</v>
      </c>
      <c r="Q11" s="321">
        <v>126</v>
      </c>
      <c r="R11" s="162">
        <v>0.70640000000000003</v>
      </c>
      <c r="S11" s="151">
        <v>0.62</v>
      </c>
      <c r="T11" s="152">
        <v>0.7</v>
      </c>
      <c r="U11" s="321">
        <v>280</v>
      </c>
      <c r="V11" s="162">
        <v>0.67849999999999999</v>
      </c>
      <c r="W11" s="151">
        <v>0.42</v>
      </c>
      <c r="X11" s="152">
        <v>0.5</v>
      </c>
      <c r="Y11" s="321">
        <v>206</v>
      </c>
      <c r="Z11" s="162">
        <v>0.70389999999999997</v>
      </c>
      <c r="AA11" s="151">
        <v>0.82</v>
      </c>
      <c r="AB11" s="152">
        <v>0.68</v>
      </c>
      <c r="AC11" s="321">
        <v>145</v>
      </c>
      <c r="AD11" s="162">
        <v>0.78620000000000001</v>
      </c>
      <c r="AE11" s="151">
        <v>0.72</v>
      </c>
      <c r="AF11" s="152">
        <v>0.81</v>
      </c>
      <c r="AG11" s="339">
        <v>226</v>
      </c>
      <c r="AH11" s="162">
        <v>0.53100000000000003</v>
      </c>
      <c r="AI11" s="151">
        <v>0.72</v>
      </c>
      <c r="AJ11" s="152">
        <v>0.75</v>
      </c>
      <c r="AK11" s="81"/>
      <c r="AL11" s="339">
        <v>1669</v>
      </c>
      <c r="AM11" s="162">
        <f>(620+424)/AL11</f>
        <v>0.62552426602756139</v>
      </c>
      <c r="AN11" s="151">
        <v>0.64</v>
      </c>
      <c r="AO11" s="152">
        <v>0.62</v>
      </c>
      <c r="AP11" s="321">
        <v>2595</v>
      </c>
      <c r="AQ11" s="162">
        <f>(918+650)/AP11</f>
        <v>0.60423892100192678</v>
      </c>
      <c r="AR11" s="209">
        <v>0.63</v>
      </c>
      <c r="AS11" s="206">
        <v>0.56999999999999995</v>
      </c>
      <c r="AT11" s="9"/>
      <c r="AU11" s="339">
        <v>178</v>
      </c>
      <c r="AV11" s="162">
        <v>0.65739999999999998</v>
      </c>
      <c r="AW11" s="151">
        <v>0.81</v>
      </c>
      <c r="AX11" s="152">
        <v>0.52</v>
      </c>
      <c r="AY11" s="324">
        <v>226</v>
      </c>
      <c r="AZ11" s="162">
        <f>(83+60)/AY11</f>
        <v>0.63274336283185839</v>
      </c>
      <c r="BA11" s="151">
        <v>0.69</v>
      </c>
      <c r="BB11" s="152">
        <v>0.45</v>
      </c>
      <c r="BC11" s="324">
        <v>160</v>
      </c>
      <c r="BD11" s="162">
        <v>0.73750000000000004</v>
      </c>
      <c r="BE11" s="151">
        <v>0.7</v>
      </c>
      <c r="BF11" s="152">
        <v>0.62</v>
      </c>
      <c r="BG11" s="358">
        <v>246</v>
      </c>
      <c r="BH11" s="162">
        <f>(42+23)/BG11</f>
        <v>0.26422764227642276</v>
      </c>
      <c r="BI11" s="151">
        <v>0.32</v>
      </c>
      <c r="BJ11" s="152">
        <v>0.18</v>
      </c>
      <c r="BK11" s="81"/>
      <c r="BL11" s="360">
        <f t="shared" si="0"/>
        <v>810</v>
      </c>
      <c r="BM11" s="162">
        <v>0.57298191056910575</v>
      </c>
      <c r="BN11" s="151">
        <v>0.6</v>
      </c>
      <c r="BO11" s="152">
        <v>0.44</v>
      </c>
      <c r="BP11" s="339">
        <v>2595</v>
      </c>
      <c r="BQ11" s="192">
        <f>(918+650)/BP11</f>
        <v>0.60423892100192678</v>
      </c>
      <c r="BR11" s="177">
        <v>0.63</v>
      </c>
      <c r="BS11" s="178">
        <v>0.56999999999999995</v>
      </c>
      <c r="BT11" s="9"/>
      <c r="BU11" s="339">
        <v>13</v>
      </c>
      <c r="BV11" s="162">
        <v>0.92300000000000004</v>
      </c>
      <c r="BW11" s="151">
        <v>0.5</v>
      </c>
      <c r="BX11" s="152">
        <v>0.56999999999999995</v>
      </c>
      <c r="BY11" s="321">
        <v>9</v>
      </c>
      <c r="BZ11" s="162">
        <v>0.66659999999999997</v>
      </c>
      <c r="CA11" s="151">
        <v>0.4</v>
      </c>
      <c r="CB11" s="152">
        <v>0.55000000000000004</v>
      </c>
      <c r="CC11" s="321">
        <v>30</v>
      </c>
      <c r="CD11" s="162">
        <v>0.8</v>
      </c>
      <c r="CE11" s="151">
        <v>0.8</v>
      </c>
      <c r="CF11" s="152">
        <v>0.5</v>
      </c>
      <c r="CG11" s="321">
        <v>25</v>
      </c>
      <c r="CH11" s="162">
        <v>0.8</v>
      </c>
      <c r="CI11" s="151">
        <v>0.62</v>
      </c>
      <c r="CJ11" s="178">
        <v>0.62</v>
      </c>
      <c r="CK11" s="173">
        <v>15</v>
      </c>
      <c r="CL11" s="162">
        <v>0.66669999999999996</v>
      </c>
      <c r="CM11" s="151">
        <v>0.86</v>
      </c>
      <c r="CN11" s="152">
        <v>0.75</v>
      </c>
      <c r="CO11" s="173">
        <v>8</v>
      </c>
      <c r="CP11" s="162">
        <v>0.5</v>
      </c>
      <c r="CQ11" s="151">
        <v>0.67</v>
      </c>
      <c r="CR11" s="152">
        <v>0.45</v>
      </c>
      <c r="CS11" s="173">
        <v>16</v>
      </c>
      <c r="CT11" s="162">
        <f>(5/16)</f>
        <v>0.3125</v>
      </c>
      <c r="CU11" s="271"/>
      <c r="CV11" s="272"/>
      <c r="CW11" s="81"/>
      <c r="CX11" s="173">
        <f t="shared" si="1"/>
        <v>116</v>
      </c>
      <c r="CY11" s="162">
        <f>(81/116)</f>
        <v>0.69827586206896552</v>
      </c>
      <c r="CZ11" s="151">
        <v>0.69</v>
      </c>
      <c r="DA11" s="152">
        <v>0.57999999999999996</v>
      </c>
      <c r="DB11" s="339">
        <v>2595</v>
      </c>
      <c r="DC11" s="192">
        <f>(918+650)/DB11</f>
        <v>0.60423892100192678</v>
      </c>
      <c r="DD11" s="278">
        <v>0.63</v>
      </c>
      <c r="DE11" s="280">
        <v>0.56999999999999995</v>
      </c>
      <c r="DF11" s="9"/>
      <c r="DG11" s="339">
        <v>1669</v>
      </c>
      <c r="DH11" s="162">
        <f>(620+424)/DG11</f>
        <v>0.62552426602756139</v>
      </c>
      <c r="DI11" s="151">
        <v>0.64</v>
      </c>
      <c r="DJ11" s="152">
        <v>0.62</v>
      </c>
      <c r="DK11" s="360">
        <v>810</v>
      </c>
      <c r="DL11" s="162">
        <v>0.57298191056910575</v>
      </c>
      <c r="DM11" s="151">
        <v>0.6</v>
      </c>
      <c r="DN11" s="152">
        <v>0.44</v>
      </c>
      <c r="DO11" s="173">
        <v>116</v>
      </c>
      <c r="DP11" s="162">
        <f>(81/116)</f>
        <v>0.69827586206896552</v>
      </c>
      <c r="DQ11" s="151">
        <v>0.69</v>
      </c>
      <c r="DR11" s="152">
        <v>0.57999999999999996</v>
      </c>
      <c r="DS11" s="339">
        <v>2595</v>
      </c>
      <c r="DT11" s="192">
        <f>(918+650)/DS11</f>
        <v>0.60423892100192678</v>
      </c>
      <c r="DU11" s="278">
        <v>0.63</v>
      </c>
      <c r="DV11" s="280">
        <v>0.56999999999999995</v>
      </c>
    </row>
    <row r="12" spans="1:135" ht="64.5" customHeight="1" x14ac:dyDescent="0.25">
      <c r="A12" s="36" t="s">
        <v>38</v>
      </c>
      <c r="B12" s="37"/>
      <c r="C12" s="299" t="s">
        <v>36</v>
      </c>
      <c r="D12" s="300"/>
      <c r="E12" s="170">
        <v>397</v>
      </c>
      <c r="F12" s="153">
        <f>(79+174)/E12</f>
        <v>0.63727959697732994</v>
      </c>
      <c r="G12" s="154">
        <v>0.82</v>
      </c>
      <c r="H12" s="155">
        <v>0.77</v>
      </c>
      <c r="I12" s="321">
        <v>173</v>
      </c>
      <c r="J12" s="153">
        <f>(71+31)/I12</f>
        <v>0.58959537572254339</v>
      </c>
      <c r="K12" s="154">
        <v>0.67</v>
      </c>
      <c r="L12" s="155">
        <v>0.7</v>
      </c>
      <c r="M12" s="321">
        <v>115</v>
      </c>
      <c r="N12" s="153">
        <v>0.55649999999999999</v>
      </c>
      <c r="O12" s="154">
        <v>0.75</v>
      </c>
      <c r="P12" s="155">
        <v>0.53</v>
      </c>
      <c r="Q12" s="321">
        <v>125</v>
      </c>
      <c r="R12" s="153">
        <v>0.63200000000000001</v>
      </c>
      <c r="S12" s="154">
        <v>0.66</v>
      </c>
      <c r="T12" s="155">
        <v>0.74</v>
      </c>
      <c r="U12" s="321">
        <v>280</v>
      </c>
      <c r="V12" s="153">
        <v>0.40360000000000001</v>
      </c>
      <c r="W12" s="154">
        <v>0.57999999999999996</v>
      </c>
      <c r="X12" s="155">
        <v>0.57999999999999996</v>
      </c>
      <c r="Y12" s="321">
        <v>207</v>
      </c>
      <c r="Z12" s="153">
        <v>0.50729999999999997</v>
      </c>
      <c r="AA12" s="154">
        <v>0.67</v>
      </c>
      <c r="AB12" s="155">
        <v>0.64</v>
      </c>
      <c r="AC12" s="321">
        <v>145</v>
      </c>
      <c r="AD12" s="153">
        <v>0.5655</v>
      </c>
      <c r="AE12" s="154">
        <v>0.62</v>
      </c>
      <c r="AF12" s="155">
        <v>0.69</v>
      </c>
      <c r="AG12" s="339">
        <v>226</v>
      </c>
      <c r="AH12" s="153">
        <v>0.60619999999999996</v>
      </c>
      <c r="AI12" s="154">
        <v>0.65</v>
      </c>
      <c r="AJ12" s="155">
        <v>0.51</v>
      </c>
      <c r="AK12" s="81"/>
      <c r="AL12" s="339">
        <v>1668</v>
      </c>
      <c r="AM12" s="153">
        <f>(636+299)/AL12</f>
        <v>0.56055155875299756</v>
      </c>
      <c r="AN12" s="154">
        <v>0.68</v>
      </c>
      <c r="AO12" s="155">
        <v>0.66</v>
      </c>
      <c r="AP12" s="321">
        <v>2596</v>
      </c>
      <c r="AQ12" s="153">
        <f>(471+978)/AP12</f>
        <v>0.55816640986132515</v>
      </c>
      <c r="AR12" s="183">
        <v>0.68</v>
      </c>
      <c r="AS12" s="207">
        <v>0.63</v>
      </c>
      <c r="AT12" s="9"/>
      <c r="AU12" s="339">
        <v>178</v>
      </c>
      <c r="AV12" s="153">
        <v>0.44390000000000002</v>
      </c>
      <c r="AW12" s="154">
        <v>0.64</v>
      </c>
      <c r="AX12" s="155">
        <v>0.66</v>
      </c>
      <c r="AY12" s="321">
        <v>225</v>
      </c>
      <c r="AZ12" s="153">
        <f>(75+16)/AY12</f>
        <v>0.40444444444444444</v>
      </c>
      <c r="BA12" s="154">
        <v>0.59</v>
      </c>
      <c r="BB12" s="155">
        <v>0.32</v>
      </c>
      <c r="BC12" s="321">
        <v>160</v>
      </c>
      <c r="BD12" s="153">
        <v>0.64380000000000004</v>
      </c>
      <c r="BE12" s="154">
        <v>0.71</v>
      </c>
      <c r="BF12" s="155">
        <v>0.75</v>
      </c>
      <c r="BG12" s="339">
        <v>249</v>
      </c>
      <c r="BH12" s="153">
        <f>(110+64)/BG12</f>
        <v>0.6987951807228916</v>
      </c>
      <c r="BI12" s="154">
        <v>0.77</v>
      </c>
      <c r="BJ12" s="155">
        <v>0.71</v>
      </c>
      <c r="BK12" s="81"/>
      <c r="BL12" s="361">
        <f t="shared" si="0"/>
        <v>812</v>
      </c>
      <c r="BM12" s="153">
        <v>0.54772379518072301</v>
      </c>
      <c r="BN12" s="154">
        <v>0.68</v>
      </c>
      <c r="BO12" s="155">
        <v>0.57999999999999996</v>
      </c>
      <c r="BP12" s="339">
        <v>2596</v>
      </c>
      <c r="BQ12" s="153">
        <f>(471+978)/BP12</f>
        <v>0.55816640986132515</v>
      </c>
      <c r="BR12" s="154">
        <v>0.68</v>
      </c>
      <c r="BS12" s="155">
        <v>0.63</v>
      </c>
      <c r="BT12" s="9"/>
      <c r="BU12" s="339">
        <v>13</v>
      </c>
      <c r="BV12" s="153">
        <v>0.76919999999999999</v>
      </c>
      <c r="BW12" s="154">
        <v>0.8</v>
      </c>
      <c r="BX12" s="155">
        <v>0.86</v>
      </c>
      <c r="BY12" s="321">
        <v>9</v>
      </c>
      <c r="BZ12" s="153">
        <v>0.55549999999999999</v>
      </c>
      <c r="CA12" s="154">
        <v>0.2</v>
      </c>
      <c r="CB12" s="155">
        <v>0.55000000000000004</v>
      </c>
      <c r="CC12" s="321">
        <v>30</v>
      </c>
      <c r="CD12" s="153">
        <v>0.8</v>
      </c>
      <c r="CE12" s="154">
        <v>0.91</v>
      </c>
      <c r="CF12" s="155">
        <v>0.79</v>
      </c>
      <c r="CG12" s="321">
        <v>25</v>
      </c>
      <c r="CH12" s="153">
        <v>0.52</v>
      </c>
      <c r="CI12" s="154">
        <v>0.5</v>
      </c>
      <c r="CJ12" s="155">
        <v>0.63</v>
      </c>
      <c r="CK12" s="172">
        <v>15</v>
      </c>
      <c r="CL12" s="153">
        <v>0.4</v>
      </c>
      <c r="CM12" s="154">
        <v>0.71</v>
      </c>
      <c r="CN12" s="155">
        <v>0.38</v>
      </c>
      <c r="CO12" s="170">
        <v>8</v>
      </c>
      <c r="CP12" s="153">
        <v>0.25</v>
      </c>
      <c r="CQ12" s="154">
        <v>0.42</v>
      </c>
      <c r="CR12" s="155">
        <v>0.18</v>
      </c>
      <c r="CS12" s="170">
        <v>16</v>
      </c>
      <c r="CT12" s="153">
        <f>(7/16)</f>
        <v>0.4375</v>
      </c>
      <c r="CU12" s="271"/>
      <c r="CV12" s="272"/>
      <c r="CW12" s="81"/>
      <c r="CX12" s="172">
        <f t="shared" si="1"/>
        <v>116</v>
      </c>
      <c r="CY12" s="153">
        <f>(67/116)</f>
        <v>0.57758620689655171</v>
      </c>
      <c r="CZ12" s="154">
        <v>0.69</v>
      </c>
      <c r="DA12" s="155">
        <v>0.57999999999999996</v>
      </c>
      <c r="DB12" s="339">
        <v>2596</v>
      </c>
      <c r="DC12" s="153">
        <f>(471+978)/DB12</f>
        <v>0.55816640986132515</v>
      </c>
      <c r="DD12" s="279">
        <v>0.68</v>
      </c>
      <c r="DE12" s="280">
        <v>0.63</v>
      </c>
      <c r="DF12" s="9"/>
      <c r="DG12" s="339">
        <v>1668</v>
      </c>
      <c r="DH12" s="153">
        <f>(636+299)/DG12</f>
        <v>0.56055155875299756</v>
      </c>
      <c r="DI12" s="154">
        <v>0.68</v>
      </c>
      <c r="DJ12" s="155">
        <v>0.66</v>
      </c>
      <c r="DK12" s="361">
        <v>812</v>
      </c>
      <c r="DL12" s="153">
        <v>0.54772379518072301</v>
      </c>
      <c r="DM12" s="154">
        <v>0.68</v>
      </c>
      <c r="DN12" s="155">
        <v>0.57999999999999996</v>
      </c>
      <c r="DO12" s="170">
        <v>116</v>
      </c>
      <c r="DP12" s="153">
        <f>(67/116)</f>
        <v>0.57758620689655171</v>
      </c>
      <c r="DQ12" s="154">
        <v>0.69</v>
      </c>
      <c r="DR12" s="155">
        <v>0.57999999999999996</v>
      </c>
      <c r="DS12" s="339">
        <v>2596</v>
      </c>
      <c r="DT12" s="153">
        <f>(471+978)/DS12</f>
        <v>0.55816640986132515</v>
      </c>
      <c r="DU12" s="279">
        <v>0.68</v>
      </c>
      <c r="DV12" s="280">
        <v>0.63</v>
      </c>
    </row>
    <row r="13" spans="1:135" ht="63.75" customHeight="1" x14ac:dyDescent="0.25">
      <c r="A13" s="36" t="s">
        <v>38</v>
      </c>
      <c r="B13" s="37"/>
      <c r="C13" s="299" t="s">
        <v>35</v>
      </c>
      <c r="D13" s="300"/>
      <c r="E13" s="170">
        <v>398</v>
      </c>
      <c r="F13" s="153">
        <f>(204+113)/E13</f>
        <v>0.79648241206030146</v>
      </c>
      <c r="G13" s="154">
        <v>0.85</v>
      </c>
      <c r="H13" s="155">
        <v>0.82</v>
      </c>
      <c r="I13" s="321">
        <v>173</v>
      </c>
      <c r="J13" s="153">
        <f>(42+78)/I13</f>
        <v>0.69364161849710981</v>
      </c>
      <c r="K13" s="154">
        <v>0.74</v>
      </c>
      <c r="L13" s="155">
        <v>0.76</v>
      </c>
      <c r="M13" s="321">
        <v>115</v>
      </c>
      <c r="N13" s="153">
        <v>0.83479999999999999</v>
      </c>
      <c r="O13" s="154">
        <v>0.91</v>
      </c>
      <c r="P13" s="155">
        <v>0.8</v>
      </c>
      <c r="Q13" s="321">
        <v>125</v>
      </c>
      <c r="R13" s="153">
        <v>0.72</v>
      </c>
      <c r="S13" s="154">
        <v>0.79</v>
      </c>
      <c r="T13" s="155">
        <v>0.81</v>
      </c>
      <c r="U13" s="321">
        <v>279</v>
      </c>
      <c r="V13" s="163">
        <v>0.6774</v>
      </c>
      <c r="W13" s="154">
        <v>0.69</v>
      </c>
      <c r="X13" s="155">
        <v>0.71</v>
      </c>
      <c r="Y13" s="321">
        <v>207</v>
      </c>
      <c r="Z13" s="153">
        <v>0.71499999999999997</v>
      </c>
      <c r="AA13" s="154">
        <v>0.8</v>
      </c>
      <c r="AB13" s="155">
        <v>0.69</v>
      </c>
      <c r="AC13" s="321">
        <v>145</v>
      </c>
      <c r="AD13" s="153">
        <v>0.74490000000000001</v>
      </c>
      <c r="AE13" s="154">
        <v>0.72</v>
      </c>
      <c r="AF13" s="155">
        <v>0.73</v>
      </c>
      <c r="AG13" s="339">
        <v>226</v>
      </c>
      <c r="AH13" s="153">
        <v>0.71689999999999998</v>
      </c>
      <c r="AI13" s="154">
        <v>0.79</v>
      </c>
      <c r="AJ13" s="155">
        <v>0.73</v>
      </c>
      <c r="AK13" s="81"/>
      <c r="AL13" s="339">
        <v>1668</v>
      </c>
      <c r="AM13" s="153">
        <f>(728+448)/AL13</f>
        <v>0.70503597122302153</v>
      </c>
      <c r="AN13" s="154">
        <v>0.78</v>
      </c>
      <c r="AO13" s="155">
        <v>0.75</v>
      </c>
      <c r="AP13" s="321">
        <v>2596</v>
      </c>
      <c r="AQ13" s="153">
        <f>(696+1211)/AP13</f>
        <v>0.73459167950693371</v>
      </c>
      <c r="AR13" s="183">
        <v>0.77</v>
      </c>
      <c r="AS13" s="207">
        <v>0.73</v>
      </c>
      <c r="AT13" s="9"/>
      <c r="AU13" s="339">
        <v>178</v>
      </c>
      <c r="AV13" s="163">
        <v>0.65169999999999995</v>
      </c>
      <c r="AW13" s="154">
        <v>0.74</v>
      </c>
      <c r="AX13" s="155">
        <v>0.74</v>
      </c>
      <c r="AY13" s="321">
        <v>225</v>
      </c>
      <c r="AZ13" s="153">
        <f>(111+54)/AY13</f>
        <v>0.73333333333333328</v>
      </c>
      <c r="BA13" s="154">
        <v>0.74</v>
      </c>
      <c r="BB13" s="155">
        <v>0.47</v>
      </c>
      <c r="BC13" s="321">
        <v>160</v>
      </c>
      <c r="BD13" s="153">
        <v>0.80630000000000002</v>
      </c>
      <c r="BE13" s="154">
        <v>0.74</v>
      </c>
      <c r="BF13" s="155">
        <v>0.76</v>
      </c>
      <c r="BG13" s="339">
        <v>249</v>
      </c>
      <c r="BH13" s="153">
        <f>(64+120)/BG13</f>
        <v>0.73895582329317266</v>
      </c>
      <c r="BI13" s="154">
        <v>0.77</v>
      </c>
      <c r="BJ13" s="155">
        <v>0.75</v>
      </c>
      <c r="BK13" s="81"/>
      <c r="BL13" s="361">
        <f t="shared" si="0"/>
        <v>812</v>
      </c>
      <c r="BM13" s="153">
        <v>0.73256395582329314</v>
      </c>
      <c r="BN13" s="154">
        <v>0.75</v>
      </c>
      <c r="BO13" s="155">
        <v>0.66</v>
      </c>
      <c r="BP13" s="339">
        <v>2596</v>
      </c>
      <c r="BQ13" s="153">
        <f>(696+1211)/BP13</f>
        <v>0.73459167950693371</v>
      </c>
      <c r="BR13" s="154">
        <v>0.77</v>
      </c>
      <c r="BS13" s="155">
        <v>0.73</v>
      </c>
      <c r="BT13" s="9"/>
      <c r="BU13" s="339">
        <v>13</v>
      </c>
      <c r="BV13" s="153">
        <v>1</v>
      </c>
      <c r="BW13" s="154">
        <v>0.8</v>
      </c>
      <c r="BX13" s="155">
        <v>0.86</v>
      </c>
      <c r="BY13" s="321">
        <v>9</v>
      </c>
      <c r="BZ13" s="163">
        <v>0.66659999999999997</v>
      </c>
      <c r="CA13" s="154">
        <v>0.4</v>
      </c>
      <c r="CB13" s="155">
        <v>0.73</v>
      </c>
      <c r="CC13" s="321">
        <v>30</v>
      </c>
      <c r="CD13" s="153">
        <v>0.86660000000000004</v>
      </c>
      <c r="CE13" s="154">
        <v>0.94</v>
      </c>
      <c r="CF13" s="155">
        <v>0.92</v>
      </c>
      <c r="CG13" s="321">
        <v>25</v>
      </c>
      <c r="CH13" s="163">
        <v>0.68</v>
      </c>
      <c r="CI13" s="154">
        <v>0.8</v>
      </c>
      <c r="CJ13" s="155">
        <v>0.7</v>
      </c>
      <c r="CK13" s="170">
        <v>15</v>
      </c>
      <c r="CL13" s="163">
        <v>0.66669999999999996</v>
      </c>
      <c r="CM13" s="154">
        <v>0.71</v>
      </c>
      <c r="CN13" s="155">
        <v>0.56000000000000005</v>
      </c>
      <c r="CO13" s="170">
        <v>8</v>
      </c>
      <c r="CP13" s="163">
        <v>0.5</v>
      </c>
      <c r="CQ13" s="154">
        <v>0.67</v>
      </c>
      <c r="CR13" s="155">
        <v>0.6</v>
      </c>
      <c r="CS13" s="170">
        <v>16</v>
      </c>
      <c r="CT13" s="163">
        <f>(7/16)</f>
        <v>0.4375</v>
      </c>
      <c r="CU13" s="271"/>
      <c r="CV13" s="272"/>
      <c r="CW13" s="81"/>
      <c r="CX13" s="172">
        <f t="shared" si="1"/>
        <v>116</v>
      </c>
      <c r="CY13" s="153">
        <f>(83/116)</f>
        <v>0.71551724137931039</v>
      </c>
      <c r="CZ13" s="154">
        <v>0.81</v>
      </c>
      <c r="DA13" s="155">
        <v>0.74</v>
      </c>
      <c r="DB13" s="339">
        <v>2596</v>
      </c>
      <c r="DC13" s="153">
        <f>(696+1211)/DB13</f>
        <v>0.73459167950693371</v>
      </c>
      <c r="DD13" s="280">
        <v>0.77</v>
      </c>
      <c r="DE13" s="280">
        <v>0.73</v>
      </c>
      <c r="DF13" s="9"/>
      <c r="DG13" s="339">
        <v>1668</v>
      </c>
      <c r="DH13" s="153">
        <f>(728+448)/DG13</f>
        <v>0.70503597122302153</v>
      </c>
      <c r="DI13" s="154">
        <v>0.78</v>
      </c>
      <c r="DJ13" s="155">
        <v>0.75</v>
      </c>
      <c r="DK13" s="361">
        <v>812</v>
      </c>
      <c r="DL13" s="153">
        <v>0.73256395582329314</v>
      </c>
      <c r="DM13" s="154">
        <v>0.75</v>
      </c>
      <c r="DN13" s="155">
        <v>0.66</v>
      </c>
      <c r="DO13" s="170">
        <v>116</v>
      </c>
      <c r="DP13" s="153">
        <f>(83/116)</f>
        <v>0.71551724137931039</v>
      </c>
      <c r="DQ13" s="154">
        <v>0.81</v>
      </c>
      <c r="DR13" s="155">
        <v>0.74</v>
      </c>
      <c r="DS13" s="339">
        <v>2596</v>
      </c>
      <c r="DT13" s="153">
        <f>(696+1211)/DS13</f>
        <v>0.73459167950693371</v>
      </c>
      <c r="DU13" s="280">
        <v>0.77</v>
      </c>
      <c r="DV13" s="280">
        <v>0.73</v>
      </c>
    </row>
    <row r="14" spans="1:135" ht="64.5" customHeight="1" x14ac:dyDescent="0.25">
      <c r="A14" s="36" t="s">
        <v>38</v>
      </c>
      <c r="B14" s="37"/>
      <c r="C14" s="299" t="s">
        <v>34</v>
      </c>
      <c r="D14" s="300"/>
      <c r="E14" s="170">
        <v>394</v>
      </c>
      <c r="F14" s="153">
        <f>(89+187)/E14</f>
        <v>0.70050761421319796</v>
      </c>
      <c r="G14" s="154">
        <v>0.79</v>
      </c>
      <c r="H14" s="155">
        <v>0.76</v>
      </c>
      <c r="I14" s="321">
        <v>174</v>
      </c>
      <c r="J14" s="153">
        <f>(55+69)/I14</f>
        <v>0.71264367816091956</v>
      </c>
      <c r="K14" s="154">
        <v>0.74</v>
      </c>
      <c r="L14" s="155">
        <v>0.73</v>
      </c>
      <c r="M14" s="321">
        <v>114</v>
      </c>
      <c r="N14" s="153">
        <v>0.80700000000000005</v>
      </c>
      <c r="O14" s="154">
        <v>0.8</v>
      </c>
      <c r="P14" s="155">
        <v>0.71</v>
      </c>
      <c r="Q14" s="321">
        <v>125</v>
      </c>
      <c r="R14" s="153">
        <v>0.63200000000000001</v>
      </c>
      <c r="S14" s="154">
        <v>0.74</v>
      </c>
      <c r="T14" s="155">
        <v>0.69</v>
      </c>
      <c r="U14" s="321">
        <v>280</v>
      </c>
      <c r="V14" s="153">
        <v>0.57140000000000002</v>
      </c>
      <c r="W14" s="154">
        <v>0.67</v>
      </c>
      <c r="X14" s="155">
        <v>0.64</v>
      </c>
      <c r="Y14" s="321">
        <v>207</v>
      </c>
      <c r="Z14" s="153">
        <v>0.63770000000000004</v>
      </c>
      <c r="AA14" s="154">
        <v>0.66</v>
      </c>
      <c r="AB14" s="155">
        <v>0.63</v>
      </c>
      <c r="AC14" s="321">
        <v>145</v>
      </c>
      <c r="AD14" s="153">
        <v>0.71730000000000005</v>
      </c>
      <c r="AE14" s="154">
        <v>0.7</v>
      </c>
      <c r="AF14" s="155">
        <v>0.73</v>
      </c>
      <c r="AG14" s="339">
        <v>225</v>
      </c>
      <c r="AH14" s="153">
        <v>0.70220000000000005</v>
      </c>
      <c r="AI14" s="154">
        <v>0.78</v>
      </c>
      <c r="AJ14" s="155">
        <v>0.69</v>
      </c>
      <c r="AK14" s="81"/>
      <c r="AL14" s="339">
        <v>1664</v>
      </c>
      <c r="AM14" s="153">
        <f>(728+397)/AL14</f>
        <v>0.67608173076923073</v>
      </c>
      <c r="AN14" s="154">
        <v>0.73</v>
      </c>
      <c r="AO14" s="155">
        <v>0.71</v>
      </c>
      <c r="AP14" s="321">
        <v>2590</v>
      </c>
      <c r="AQ14" s="153">
        <f>(586+1122)/AP14</f>
        <v>0.6594594594594595</v>
      </c>
      <c r="AR14" s="183">
        <v>0.7</v>
      </c>
      <c r="AS14" s="207">
        <v>0.65</v>
      </c>
      <c r="AT14" s="9"/>
      <c r="AU14" s="339">
        <v>179</v>
      </c>
      <c r="AV14" s="153">
        <v>0.65169999999999995</v>
      </c>
      <c r="AW14" s="154">
        <v>0.67</v>
      </c>
      <c r="AX14" s="155">
        <v>0.71</v>
      </c>
      <c r="AY14" s="321">
        <v>224</v>
      </c>
      <c r="AZ14" s="153">
        <f>(102+29)/AY14</f>
        <v>0.5848214285714286</v>
      </c>
      <c r="BA14" s="154">
        <v>0.59</v>
      </c>
      <c r="BB14" s="155">
        <v>0.32</v>
      </c>
      <c r="BC14" s="321">
        <v>160</v>
      </c>
      <c r="BD14" s="153">
        <v>0.60629999999999995</v>
      </c>
      <c r="BE14" s="154">
        <v>0.64</v>
      </c>
      <c r="BF14" s="155">
        <v>0.59</v>
      </c>
      <c r="BG14" s="339">
        <v>247</v>
      </c>
      <c r="BH14" s="153">
        <f>(105+55)/BG14</f>
        <v>0.64777327935222673</v>
      </c>
      <c r="BI14" s="154">
        <v>0.65</v>
      </c>
      <c r="BJ14" s="155">
        <v>0.52</v>
      </c>
      <c r="BK14" s="81"/>
      <c r="BL14" s="361">
        <f t="shared" si="0"/>
        <v>810</v>
      </c>
      <c r="BM14" s="153">
        <v>0.62266831983805659</v>
      </c>
      <c r="BN14" s="154">
        <v>0.63</v>
      </c>
      <c r="BO14" s="155">
        <v>0.52</v>
      </c>
      <c r="BP14" s="339">
        <v>2590</v>
      </c>
      <c r="BQ14" s="153">
        <f>(586+1122)/BP14</f>
        <v>0.6594594594594595</v>
      </c>
      <c r="BR14" s="154">
        <v>0.7</v>
      </c>
      <c r="BS14" s="155">
        <v>0.65</v>
      </c>
      <c r="BT14" s="9"/>
      <c r="BU14" s="339">
        <v>13</v>
      </c>
      <c r="BV14" s="153">
        <v>1</v>
      </c>
      <c r="BW14" s="154">
        <v>0.8</v>
      </c>
      <c r="BX14" s="155">
        <v>0.86</v>
      </c>
      <c r="BY14" s="321">
        <v>9</v>
      </c>
      <c r="BZ14" s="153">
        <v>0.77780000000000005</v>
      </c>
      <c r="CA14" s="154">
        <v>0.4</v>
      </c>
      <c r="CB14" s="155">
        <v>0.64</v>
      </c>
      <c r="CC14" s="321">
        <v>30</v>
      </c>
      <c r="CD14" s="153">
        <v>0.9</v>
      </c>
      <c r="CE14" s="154">
        <v>0.85</v>
      </c>
      <c r="CF14" s="155">
        <v>0.46</v>
      </c>
      <c r="CG14" s="321">
        <v>25</v>
      </c>
      <c r="CH14" s="153">
        <v>0.65</v>
      </c>
      <c r="CI14" s="154">
        <v>0.6</v>
      </c>
      <c r="CJ14" s="155">
        <v>0.67</v>
      </c>
      <c r="CK14" s="170">
        <v>15</v>
      </c>
      <c r="CL14" s="153">
        <v>0.5333</v>
      </c>
      <c r="CM14" s="154">
        <v>0.43</v>
      </c>
      <c r="CN14" s="155">
        <v>0.56000000000000005</v>
      </c>
      <c r="CO14" s="170">
        <v>8</v>
      </c>
      <c r="CP14" s="153">
        <v>0.375</v>
      </c>
      <c r="CQ14" s="154">
        <v>0.57999999999999996</v>
      </c>
      <c r="CR14" s="155">
        <v>0.36</v>
      </c>
      <c r="CS14" s="170">
        <v>16</v>
      </c>
      <c r="CT14" s="153">
        <f>(7/16)</f>
        <v>0.4375</v>
      </c>
      <c r="CU14" s="271"/>
      <c r="CV14" s="272"/>
      <c r="CW14" s="81"/>
      <c r="CX14" s="172">
        <f t="shared" si="1"/>
        <v>116</v>
      </c>
      <c r="CY14" s="153">
        <f>(81/116)</f>
        <v>0.69827586206896552</v>
      </c>
      <c r="CZ14" s="154">
        <v>0.69</v>
      </c>
      <c r="DA14" s="155">
        <v>0.56999999999999995</v>
      </c>
      <c r="DB14" s="339">
        <v>2590</v>
      </c>
      <c r="DC14" s="153">
        <f>(586+1122)/DB14</f>
        <v>0.6594594594594595</v>
      </c>
      <c r="DD14" s="280">
        <v>0.7</v>
      </c>
      <c r="DE14" s="280">
        <v>0.65</v>
      </c>
      <c r="DF14" s="9"/>
      <c r="DG14" s="339">
        <v>1664</v>
      </c>
      <c r="DH14" s="153">
        <f>(728+397)/DG14</f>
        <v>0.67608173076923073</v>
      </c>
      <c r="DI14" s="154">
        <v>0.73</v>
      </c>
      <c r="DJ14" s="155">
        <v>0.71</v>
      </c>
      <c r="DK14" s="361">
        <v>810</v>
      </c>
      <c r="DL14" s="153">
        <v>0.62266831983805659</v>
      </c>
      <c r="DM14" s="154">
        <v>0.63</v>
      </c>
      <c r="DN14" s="155">
        <v>0.52</v>
      </c>
      <c r="DO14" s="170">
        <v>116</v>
      </c>
      <c r="DP14" s="153">
        <f>(81/116)</f>
        <v>0.69827586206896552</v>
      </c>
      <c r="DQ14" s="154">
        <v>0.69</v>
      </c>
      <c r="DR14" s="155">
        <v>0.56999999999999995</v>
      </c>
      <c r="DS14" s="339">
        <v>2590</v>
      </c>
      <c r="DT14" s="153">
        <f>(586+1122)/DS14</f>
        <v>0.6594594594594595</v>
      </c>
      <c r="DU14" s="280">
        <v>0.7</v>
      </c>
      <c r="DV14" s="280">
        <v>0.65</v>
      </c>
    </row>
    <row r="15" spans="1:135" ht="64.5" customHeight="1" x14ac:dyDescent="0.25">
      <c r="A15" s="36" t="s">
        <v>38</v>
      </c>
      <c r="B15" s="37"/>
      <c r="C15" s="299" t="s">
        <v>33</v>
      </c>
      <c r="D15" s="300"/>
      <c r="E15" s="170">
        <v>397</v>
      </c>
      <c r="F15" s="163">
        <f>(96+155)/E15</f>
        <v>0.63224181360201515</v>
      </c>
      <c r="G15" s="154">
        <v>0.53</v>
      </c>
      <c r="H15" s="155">
        <v>0.54</v>
      </c>
      <c r="I15" s="321">
        <v>173</v>
      </c>
      <c r="J15" s="153">
        <f>(27+58)/I15</f>
        <v>0.4913294797687861</v>
      </c>
      <c r="K15" s="154">
        <v>0.56999999999999995</v>
      </c>
      <c r="L15" s="155">
        <v>0.57999999999999996</v>
      </c>
      <c r="M15" s="321">
        <v>115</v>
      </c>
      <c r="N15" s="153">
        <v>0.74780000000000002</v>
      </c>
      <c r="O15" s="154">
        <v>0.66</v>
      </c>
      <c r="P15" s="155">
        <v>0.47</v>
      </c>
      <c r="Q15" s="321">
        <v>125</v>
      </c>
      <c r="R15" s="163">
        <v>0.67200000000000004</v>
      </c>
      <c r="S15" s="154">
        <v>0.65</v>
      </c>
      <c r="T15" s="155">
        <v>0.6</v>
      </c>
      <c r="U15" s="321">
        <v>280</v>
      </c>
      <c r="V15" s="163">
        <v>0.67500000000000004</v>
      </c>
      <c r="W15" s="154">
        <v>0.51</v>
      </c>
      <c r="X15" s="155">
        <v>0.57999999999999996</v>
      </c>
      <c r="Y15" s="321">
        <v>203</v>
      </c>
      <c r="Z15" s="153">
        <v>0.72409999999999997</v>
      </c>
      <c r="AA15" s="154">
        <v>0.62</v>
      </c>
      <c r="AB15" s="155">
        <v>0.57999999999999996</v>
      </c>
      <c r="AC15" s="321">
        <v>145</v>
      </c>
      <c r="AD15" s="153">
        <v>0.72409999999999997</v>
      </c>
      <c r="AE15" s="154">
        <v>0.51</v>
      </c>
      <c r="AF15" s="155">
        <v>0.56000000000000005</v>
      </c>
      <c r="AG15" s="339">
        <v>226</v>
      </c>
      <c r="AH15" s="163">
        <v>0.60170000000000001</v>
      </c>
      <c r="AI15" s="197">
        <v>0.62</v>
      </c>
      <c r="AJ15" s="198">
        <v>0.56999999999999995</v>
      </c>
      <c r="AK15" s="81"/>
      <c r="AL15" s="339">
        <v>1664</v>
      </c>
      <c r="AM15" s="153">
        <f>(629+454)/AL15</f>
        <v>0.65084134615384615</v>
      </c>
      <c r="AN15" s="154">
        <v>0.56999999999999995</v>
      </c>
      <c r="AO15" s="155">
        <v>0.56000000000000005</v>
      </c>
      <c r="AP15" s="321">
        <v>2594</v>
      </c>
      <c r="AQ15" s="163">
        <f>(676+932)/AP15</f>
        <v>0.61989205859676177</v>
      </c>
      <c r="AR15" s="183">
        <v>0.54</v>
      </c>
      <c r="AS15" s="207">
        <v>0.52</v>
      </c>
      <c r="AT15" s="9"/>
      <c r="AU15" s="339">
        <v>179</v>
      </c>
      <c r="AV15" s="163">
        <v>0.68159999999999998</v>
      </c>
      <c r="AW15" s="154">
        <v>0.62</v>
      </c>
      <c r="AX15" s="155">
        <v>0.49</v>
      </c>
      <c r="AY15" s="321">
        <v>226</v>
      </c>
      <c r="AZ15" s="153">
        <f>(76+49)/AY15</f>
        <v>0.55309734513274333</v>
      </c>
      <c r="BA15" s="154">
        <v>0.44</v>
      </c>
      <c r="BB15" s="155">
        <v>0.38</v>
      </c>
      <c r="BC15" s="321">
        <v>160</v>
      </c>
      <c r="BD15" s="153">
        <v>0.71879999999999999</v>
      </c>
      <c r="BE15" s="154">
        <v>0.47</v>
      </c>
      <c r="BF15" s="155">
        <v>0.49</v>
      </c>
      <c r="BG15" s="339">
        <v>249</v>
      </c>
      <c r="BH15" s="153">
        <f>(69+34)/BG15</f>
        <v>0.41365461847389556</v>
      </c>
      <c r="BI15" s="154">
        <v>0.41</v>
      </c>
      <c r="BJ15" s="155">
        <v>0.38</v>
      </c>
      <c r="BK15" s="81"/>
      <c r="BL15" s="361">
        <f t="shared" si="0"/>
        <v>814</v>
      </c>
      <c r="BM15" s="163">
        <v>0.59178865461847385</v>
      </c>
      <c r="BN15" s="154">
        <v>0.47</v>
      </c>
      <c r="BO15" s="155">
        <v>0.43</v>
      </c>
      <c r="BP15" s="339">
        <v>2594</v>
      </c>
      <c r="BQ15" s="153">
        <f>(676+932)/BP15</f>
        <v>0.61989205859676177</v>
      </c>
      <c r="BR15" s="154">
        <v>0.54</v>
      </c>
      <c r="BS15" s="155">
        <v>0.52</v>
      </c>
      <c r="BT15" s="9"/>
      <c r="BU15" s="339">
        <v>13</v>
      </c>
      <c r="BV15" s="153">
        <v>0.76919999999999999</v>
      </c>
      <c r="BW15" s="154">
        <v>0.2</v>
      </c>
      <c r="BX15" s="155">
        <v>0.56999999999999995</v>
      </c>
      <c r="BY15" s="321">
        <v>9</v>
      </c>
      <c r="BZ15" s="163">
        <v>0.66659999999999997</v>
      </c>
      <c r="CA15" s="154">
        <v>0.4</v>
      </c>
      <c r="CB15" s="155">
        <v>0.45</v>
      </c>
      <c r="CC15" s="321">
        <v>30</v>
      </c>
      <c r="CD15" s="153">
        <v>0.8</v>
      </c>
      <c r="CE15" s="154">
        <v>0.56000000000000005</v>
      </c>
      <c r="CF15" s="155">
        <v>0.42</v>
      </c>
      <c r="CG15" s="321">
        <v>25</v>
      </c>
      <c r="CH15" s="163">
        <v>0.64</v>
      </c>
      <c r="CI15" s="154">
        <v>0.4</v>
      </c>
      <c r="CJ15" s="155">
        <v>0.52</v>
      </c>
      <c r="CK15" s="170">
        <v>15</v>
      </c>
      <c r="CL15" s="153">
        <v>0.5333</v>
      </c>
      <c r="CM15" s="154">
        <v>0.56999999999999995</v>
      </c>
      <c r="CN15" s="155">
        <v>0.44</v>
      </c>
      <c r="CO15" s="170">
        <v>8</v>
      </c>
      <c r="CP15" s="163">
        <v>0.5</v>
      </c>
      <c r="CQ15" s="154">
        <v>0.42</v>
      </c>
      <c r="CR15" s="155">
        <v>0.36</v>
      </c>
      <c r="CS15" s="170">
        <v>16</v>
      </c>
      <c r="CT15" s="163">
        <f>(3/16)</f>
        <v>0.1875</v>
      </c>
      <c r="CU15" s="271"/>
      <c r="CV15" s="272"/>
      <c r="CW15" s="81"/>
      <c r="CX15" s="172">
        <f t="shared" si="1"/>
        <v>116</v>
      </c>
      <c r="CY15" s="153">
        <f>(71/116)</f>
        <v>0.61206896551724133</v>
      </c>
      <c r="CZ15" s="154">
        <v>0.45</v>
      </c>
      <c r="DA15" s="155">
        <v>0.46</v>
      </c>
      <c r="DB15" s="339">
        <v>2594</v>
      </c>
      <c r="DC15" s="153">
        <f>(676+932)/DB15</f>
        <v>0.61989205859676177</v>
      </c>
      <c r="DD15" s="280">
        <v>0.54</v>
      </c>
      <c r="DE15" s="280">
        <v>0.52</v>
      </c>
      <c r="DF15" s="9"/>
      <c r="DG15" s="339">
        <v>1664</v>
      </c>
      <c r="DH15" s="153">
        <f>(629+454)/DG15</f>
        <v>0.65084134615384615</v>
      </c>
      <c r="DI15" s="154">
        <v>0.56999999999999995</v>
      </c>
      <c r="DJ15" s="155">
        <v>0.56000000000000005</v>
      </c>
      <c r="DK15" s="361">
        <v>814</v>
      </c>
      <c r="DL15" s="163">
        <v>0.59178865461847385</v>
      </c>
      <c r="DM15" s="154">
        <v>0.47</v>
      </c>
      <c r="DN15" s="155">
        <v>0.43</v>
      </c>
      <c r="DO15" s="170">
        <v>116</v>
      </c>
      <c r="DP15" s="153">
        <f>(71/116)</f>
        <v>0.61206896551724133</v>
      </c>
      <c r="DQ15" s="154">
        <v>0.45</v>
      </c>
      <c r="DR15" s="155">
        <v>0.46</v>
      </c>
      <c r="DS15" s="339">
        <v>2594</v>
      </c>
      <c r="DT15" s="153">
        <f>(676+932)/DS15</f>
        <v>0.61989205859676177</v>
      </c>
      <c r="DU15" s="280">
        <v>0.54</v>
      </c>
      <c r="DV15" s="280">
        <v>0.52</v>
      </c>
    </row>
    <row r="16" spans="1:135" ht="64.5" customHeight="1" x14ac:dyDescent="0.25">
      <c r="A16" s="36" t="s">
        <v>38</v>
      </c>
      <c r="B16" s="37"/>
      <c r="C16" s="299" t="s">
        <v>32</v>
      </c>
      <c r="D16" s="300"/>
      <c r="E16" s="170">
        <v>397</v>
      </c>
      <c r="F16" s="153">
        <f>(46+110)/E16</f>
        <v>0.39294710327455917</v>
      </c>
      <c r="G16" s="154">
        <v>0.56000000000000005</v>
      </c>
      <c r="H16" s="155">
        <v>0.53</v>
      </c>
      <c r="I16" s="321">
        <v>173</v>
      </c>
      <c r="J16" s="153">
        <f>(73+36)/I16</f>
        <v>0.63005780346820806</v>
      </c>
      <c r="K16" s="154">
        <v>0.73</v>
      </c>
      <c r="L16" s="155">
        <v>0.7</v>
      </c>
      <c r="M16" s="321">
        <v>115</v>
      </c>
      <c r="N16" s="153">
        <v>0.45219999999999999</v>
      </c>
      <c r="O16" s="177">
        <v>0.64</v>
      </c>
      <c r="P16" s="178">
        <v>0.64</v>
      </c>
      <c r="Q16" s="321">
        <v>125</v>
      </c>
      <c r="R16" s="153">
        <v>0.56799999999999995</v>
      </c>
      <c r="S16" s="154">
        <v>0.57999999999999996</v>
      </c>
      <c r="T16" s="155">
        <v>0.51</v>
      </c>
      <c r="U16" s="321">
        <v>280</v>
      </c>
      <c r="V16" s="153">
        <v>0.51070000000000004</v>
      </c>
      <c r="W16" s="154">
        <v>0.53</v>
      </c>
      <c r="X16" s="155">
        <v>0.54</v>
      </c>
      <c r="Y16" s="321">
        <v>206</v>
      </c>
      <c r="Z16" s="153">
        <v>0.4466</v>
      </c>
      <c r="AA16" s="154">
        <v>0.51</v>
      </c>
      <c r="AB16" s="178">
        <v>0.52</v>
      </c>
      <c r="AC16" s="321">
        <v>145</v>
      </c>
      <c r="AD16" s="153">
        <v>0.48270000000000002</v>
      </c>
      <c r="AE16" s="154">
        <v>0.46</v>
      </c>
      <c r="AF16" s="178">
        <v>0.52</v>
      </c>
      <c r="AG16" s="339">
        <v>225</v>
      </c>
      <c r="AH16" s="163">
        <v>0.43559999999999999</v>
      </c>
      <c r="AI16" s="197">
        <v>0.56000000000000005</v>
      </c>
      <c r="AJ16" s="198">
        <v>0.51</v>
      </c>
      <c r="AK16" s="81"/>
      <c r="AL16" s="339">
        <v>1666</v>
      </c>
      <c r="AM16" s="153">
        <f>(538+253)/AL16</f>
        <v>0.47478991596638653</v>
      </c>
      <c r="AN16" s="154">
        <v>0.56999999999999995</v>
      </c>
      <c r="AO16" s="155">
        <v>0.55000000000000004</v>
      </c>
      <c r="AP16" s="321">
        <v>2586</v>
      </c>
      <c r="AQ16" s="153">
        <f>(402+869)/AP16</f>
        <v>0.49149265274555298</v>
      </c>
      <c r="AR16" s="183">
        <v>0.56000000000000005</v>
      </c>
      <c r="AS16" s="210">
        <v>0.53</v>
      </c>
      <c r="AT16" s="9"/>
      <c r="AU16" s="339">
        <v>176</v>
      </c>
      <c r="AV16" s="153">
        <v>0.49430000000000002</v>
      </c>
      <c r="AW16" s="154">
        <v>0.67</v>
      </c>
      <c r="AX16" s="155">
        <v>0.59</v>
      </c>
      <c r="AY16" s="321">
        <v>223</v>
      </c>
      <c r="AZ16" s="153">
        <f>(98+32)/AY16</f>
        <v>0.5829596412556054</v>
      </c>
      <c r="BA16" s="154">
        <v>0.64</v>
      </c>
      <c r="BB16" s="155">
        <v>0.41</v>
      </c>
      <c r="BC16" s="321">
        <v>160</v>
      </c>
      <c r="BD16" s="153">
        <v>0.625</v>
      </c>
      <c r="BE16" s="154">
        <v>0.53</v>
      </c>
      <c r="BF16" s="155">
        <v>0.56999999999999995</v>
      </c>
      <c r="BG16" s="339">
        <v>246</v>
      </c>
      <c r="BH16" s="153">
        <f>(80+44)/BG16</f>
        <v>0.50406504065040647</v>
      </c>
      <c r="BI16" s="154">
        <v>0.53</v>
      </c>
      <c r="BJ16" s="155">
        <v>0.52</v>
      </c>
      <c r="BK16" s="81"/>
      <c r="BL16" s="361">
        <f t="shared" si="0"/>
        <v>805</v>
      </c>
      <c r="BM16" s="153">
        <v>0.55159126016260163</v>
      </c>
      <c r="BN16" s="154">
        <v>0.59</v>
      </c>
      <c r="BO16" s="155">
        <v>0.51</v>
      </c>
      <c r="BP16" s="339">
        <v>2586</v>
      </c>
      <c r="BQ16" s="153">
        <f>(402+869)/BP16</f>
        <v>0.49149265274555298</v>
      </c>
      <c r="BR16" s="154">
        <v>0.56000000000000005</v>
      </c>
      <c r="BS16" s="155">
        <v>0.53</v>
      </c>
      <c r="BT16" s="9"/>
      <c r="BU16" s="339">
        <v>13</v>
      </c>
      <c r="BV16" s="153">
        <v>0.23069999999999999</v>
      </c>
      <c r="BW16" s="154">
        <v>0.1</v>
      </c>
      <c r="BX16" s="155">
        <v>0.28999999999999998</v>
      </c>
      <c r="BY16" s="321">
        <v>9</v>
      </c>
      <c r="BZ16" s="153">
        <v>0.1111</v>
      </c>
      <c r="CA16" s="154">
        <v>0.4</v>
      </c>
      <c r="CB16" s="178">
        <v>0.18</v>
      </c>
      <c r="CC16" s="321">
        <v>29</v>
      </c>
      <c r="CD16" s="153">
        <v>0.44829999999999998</v>
      </c>
      <c r="CE16" s="154">
        <v>0.49</v>
      </c>
      <c r="CF16" s="155">
        <v>0.5</v>
      </c>
      <c r="CG16" s="321">
        <v>25</v>
      </c>
      <c r="CH16" s="153">
        <v>0.4</v>
      </c>
      <c r="CI16" s="154">
        <v>0.24</v>
      </c>
      <c r="CJ16" s="155">
        <v>0.44</v>
      </c>
      <c r="CK16" s="170">
        <v>15</v>
      </c>
      <c r="CL16" s="153">
        <v>0.2</v>
      </c>
      <c r="CM16" s="154">
        <v>0.28999999999999998</v>
      </c>
      <c r="CN16" s="178">
        <v>0.38</v>
      </c>
      <c r="CO16" s="170">
        <v>8</v>
      </c>
      <c r="CP16" s="153">
        <v>0</v>
      </c>
      <c r="CQ16" s="154">
        <v>0.25</v>
      </c>
      <c r="CR16" s="155">
        <v>0</v>
      </c>
      <c r="CS16" s="170">
        <v>16</v>
      </c>
      <c r="CT16" s="153">
        <f>(9/16)</f>
        <v>0.5625</v>
      </c>
      <c r="CU16" s="271"/>
      <c r="CV16" s="272"/>
      <c r="CW16" s="81"/>
      <c r="CX16" s="172">
        <f t="shared" si="1"/>
        <v>115</v>
      </c>
      <c r="CY16" s="153">
        <f>(39/115)</f>
        <v>0.33913043478260868</v>
      </c>
      <c r="CZ16" s="177">
        <v>0.33</v>
      </c>
      <c r="DA16" s="178">
        <v>0.35</v>
      </c>
      <c r="DB16" s="339">
        <v>2586</v>
      </c>
      <c r="DC16" s="153">
        <f>(402+869)/DB16</f>
        <v>0.49149265274555298</v>
      </c>
      <c r="DD16" s="280">
        <v>0.56000000000000005</v>
      </c>
      <c r="DE16" s="279">
        <v>0.53</v>
      </c>
      <c r="DF16" s="9"/>
      <c r="DG16" s="339">
        <v>1666</v>
      </c>
      <c r="DH16" s="153">
        <f>(538+253)/DG16</f>
        <v>0.47478991596638653</v>
      </c>
      <c r="DI16" s="154">
        <v>0.56999999999999995</v>
      </c>
      <c r="DJ16" s="155">
        <v>0.55000000000000004</v>
      </c>
      <c r="DK16" s="361">
        <v>805</v>
      </c>
      <c r="DL16" s="153">
        <v>0.55159126016260163</v>
      </c>
      <c r="DM16" s="154">
        <v>0.59</v>
      </c>
      <c r="DN16" s="155">
        <v>0.51</v>
      </c>
      <c r="DO16" s="170">
        <v>115</v>
      </c>
      <c r="DP16" s="153">
        <f>(39/115)</f>
        <v>0.33913043478260868</v>
      </c>
      <c r="DQ16" s="177">
        <v>0.33</v>
      </c>
      <c r="DR16" s="178">
        <v>0.35</v>
      </c>
      <c r="DS16" s="339">
        <v>2586</v>
      </c>
      <c r="DT16" s="153">
        <f>(402+869)/DS16</f>
        <v>0.49149265274555298</v>
      </c>
      <c r="DU16" s="280">
        <v>0.56000000000000005</v>
      </c>
      <c r="DV16" s="279">
        <v>0.53</v>
      </c>
    </row>
    <row r="17" spans="1:126" ht="64.5" customHeight="1" x14ac:dyDescent="0.25">
      <c r="A17" s="36" t="s">
        <v>38</v>
      </c>
      <c r="B17" s="37"/>
      <c r="C17" s="299" t="s">
        <v>31</v>
      </c>
      <c r="D17" s="300"/>
      <c r="E17" s="170">
        <v>398</v>
      </c>
      <c r="F17" s="163">
        <f>(53+119)/E17</f>
        <v>0.43216080402010049</v>
      </c>
      <c r="G17" s="154">
        <v>0.55000000000000004</v>
      </c>
      <c r="H17" s="155">
        <v>0.55000000000000004</v>
      </c>
      <c r="I17" s="321">
        <v>173</v>
      </c>
      <c r="J17" s="153">
        <f>(41+21)/I17</f>
        <v>0.3583815028901734</v>
      </c>
      <c r="K17" s="154">
        <v>0.48</v>
      </c>
      <c r="L17" s="155">
        <v>0.56999999999999995</v>
      </c>
      <c r="M17" s="321">
        <v>115</v>
      </c>
      <c r="N17" s="163">
        <v>0.29570000000000002</v>
      </c>
      <c r="O17" s="154">
        <v>0.55000000000000004</v>
      </c>
      <c r="P17" s="155">
        <v>0.45</v>
      </c>
      <c r="Q17" s="321">
        <v>126</v>
      </c>
      <c r="R17" s="163">
        <v>0.2301</v>
      </c>
      <c r="S17" s="154">
        <v>0.37</v>
      </c>
      <c r="T17" s="155">
        <v>0.27</v>
      </c>
      <c r="U17" s="321">
        <v>277</v>
      </c>
      <c r="V17" s="163">
        <v>0.27800000000000002</v>
      </c>
      <c r="W17" s="154">
        <v>0.33</v>
      </c>
      <c r="X17" s="155">
        <v>0.35</v>
      </c>
      <c r="Y17" s="321">
        <v>205</v>
      </c>
      <c r="Z17" s="163">
        <v>0.2586</v>
      </c>
      <c r="AA17" s="154">
        <v>0.42</v>
      </c>
      <c r="AB17" s="155">
        <v>0.42</v>
      </c>
      <c r="AC17" s="321">
        <v>145</v>
      </c>
      <c r="AD17" s="163">
        <v>0.27579999999999999</v>
      </c>
      <c r="AE17" s="154">
        <v>0.36</v>
      </c>
      <c r="AF17" s="155">
        <v>0.36</v>
      </c>
      <c r="AG17" s="339">
        <v>226</v>
      </c>
      <c r="AH17" s="163">
        <v>0.26540000000000002</v>
      </c>
      <c r="AI17" s="197">
        <v>0.56000000000000005</v>
      </c>
      <c r="AJ17" s="198">
        <v>0.5</v>
      </c>
      <c r="AK17" s="81"/>
      <c r="AL17" s="339">
        <v>1665</v>
      </c>
      <c r="AM17" s="153">
        <f>(354+173)/AL17</f>
        <v>0.31651651651651652</v>
      </c>
      <c r="AN17" s="154">
        <v>0.46</v>
      </c>
      <c r="AO17" s="155">
        <v>0.45</v>
      </c>
      <c r="AP17" s="321">
        <v>2592</v>
      </c>
      <c r="AQ17" s="163">
        <f>(254+497)/AP17</f>
        <v>0.28973765432098764</v>
      </c>
      <c r="AR17" s="183">
        <v>0.43</v>
      </c>
      <c r="AS17" s="207">
        <v>0.42</v>
      </c>
      <c r="AT17" s="9"/>
      <c r="AU17" s="339">
        <v>178</v>
      </c>
      <c r="AV17" s="163">
        <v>7.8700000000000006E-2</v>
      </c>
      <c r="AW17" s="154">
        <v>0.42</v>
      </c>
      <c r="AX17" s="155">
        <v>0.28000000000000003</v>
      </c>
      <c r="AY17" s="321">
        <v>225</v>
      </c>
      <c r="AZ17" s="153">
        <f>(31+14)/AY17</f>
        <v>0.2</v>
      </c>
      <c r="BA17" s="154">
        <v>0.39</v>
      </c>
      <c r="BB17" s="155">
        <v>0.33</v>
      </c>
      <c r="BC17" s="321">
        <v>160</v>
      </c>
      <c r="BD17" s="247">
        <v>0.16259999999999999</v>
      </c>
      <c r="BE17" s="154">
        <v>0.23</v>
      </c>
      <c r="BF17" s="155">
        <v>0.23</v>
      </c>
      <c r="BG17" s="339">
        <v>248</v>
      </c>
      <c r="BH17" s="153">
        <f>(59+39)/BG17</f>
        <v>0.39516129032258063</v>
      </c>
      <c r="BI17" s="154">
        <v>0.41</v>
      </c>
      <c r="BJ17" s="155">
        <v>0.51</v>
      </c>
      <c r="BK17" s="81"/>
      <c r="BL17" s="361">
        <f t="shared" si="0"/>
        <v>811</v>
      </c>
      <c r="BM17" s="163">
        <v>0.20911532258064516</v>
      </c>
      <c r="BN17" s="154">
        <v>0.37</v>
      </c>
      <c r="BO17" s="155">
        <v>0.34</v>
      </c>
      <c r="BP17" s="339">
        <v>2592</v>
      </c>
      <c r="BQ17" s="153">
        <f>(254+497)/BP17</f>
        <v>0.28973765432098764</v>
      </c>
      <c r="BR17" s="154">
        <v>0.43</v>
      </c>
      <c r="BS17" s="155">
        <v>0.42</v>
      </c>
      <c r="BT17" s="9"/>
      <c r="BU17" s="339">
        <v>13</v>
      </c>
      <c r="BV17" s="247">
        <v>0.3846</v>
      </c>
      <c r="BW17" s="154">
        <v>0</v>
      </c>
      <c r="BX17" s="155">
        <v>0.56999999999999995</v>
      </c>
      <c r="BY17" s="321">
        <v>9</v>
      </c>
      <c r="BZ17" s="163">
        <v>0.22220000000000001</v>
      </c>
      <c r="CA17" s="154">
        <v>0.4</v>
      </c>
      <c r="CB17" s="155">
        <v>0.55000000000000004</v>
      </c>
      <c r="CC17" s="321">
        <v>30</v>
      </c>
      <c r="CD17" s="163">
        <v>0.4</v>
      </c>
      <c r="CE17" s="154">
        <v>0.59</v>
      </c>
      <c r="CF17" s="155">
        <v>0.65</v>
      </c>
      <c r="CG17" s="321">
        <v>25</v>
      </c>
      <c r="CH17" s="163">
        <v>0.4</v>
      </c>
      <c r="CI17" s="154">
        <v>0.2</v>
      </c>
      <c r="CJ17" s="155">
        <v>0.48</v>
      </c>
      <c r="CK17" s="170">
        <v>15</v>
      </c>
      <c r="CL17" s="163">
        <v>0.33339999999999997</v>
      </c>
      <c r="CM17" s="154">
        <v>0.28999999999999998</v>
      </c>
      <c r="CN17" s="155">
        <v>0.38</v>
      </c>
      <c r="CO17" s="170">
        <v>8</v>
      </c>
      <c r="CP17" s="163">
        <v>0.375</v>
      </c>
      <c r="CQ17" s="154">
        <v>0.42</v>
      </c>
      <c r="CR17" s="155">
        <v>0</v>
      </c>
      <c r="CS17" s="170">
        <v>16</v>
      </c>
      <c r="CT17" s="163">
        <f>(4/16)</f>
        <v>0.25</v>
      </c>
      <c r="CU17" s="271"/>
      <c r="CV17" s="272"/>
      <c r="CW17" s="81"/>
      <c r="CX17" s="172">
        <f t="shared" si="1"/>
        <v>116</v>
      </c>
      <c r="CY17" s="163">
        <f>(41/116)</f>
        <v>0.35344827586206895</v>
      </c>
      <c r="CZ17" s="154">
        <v>0.38</v>
      </c>
      <c r="DA17" s="155">
        <v>0.46</v>
      </c>
      <c r="DB17" s="339">
        <v>2592</v>
      </c>
      <c r="DC17" s="153">
        <f>(254+497)/DB17</f>
        <v>0.28973765432098764</v>
      </c>
      <c r="DD17" s="280">
        <v>0.43</v>
      </c>
      <c r="DE17" s="280">
        <v>0.42</v>
      </c>
      <c r="DF17" s="9"/>
      <c r="DG17" s="339">
        <v>1665</v>
      </c>
      <c r="DH17" s="153">
        <f>(354+173)/DG17</f>
        <v>0.31651651651651652</v>
      </c>
      <c r="DI17" s="154">
        <v>0.46</v>
      </c>
      <c r="DJ17" s="155">
        <v>0.45</v>
      </c>
      <c r="DK17" s="361">
        <v>811</v>
      </c>
      <c r="DL17" s="163">
        <v>0.20911532258064516</v>
      </c>
      <c r="DM17" s="154">
        <v>0.37</v>
      </c>
      <c r="DN17" s="155">
        <v>0.34</v>
      </c>
      <c r="DO17" s="170">
        <v>116</v>
      </c>
      <c r="DP17" s="163">
        <f>(41/116)</f>
        <v>0.35344827586206895</v>
      </c>
      <c r="DQ17" s="154">
        <v>0.38</v>
      </c>
      <c r="DR17" s="155">
        <v>0.46</v>
      </c>
      <c r="DS17" s="339">
        <v>2592</v>
      </c>
      <c r="DT17" s="153">
        <f>(254+497)/DS17</f>
        <v>0.28973765432098764</v>
      </c>
      <c r="DU17" s="280">
        <v>0.43</v>
      </c>
      <c r="DV17" s="280">
        <v>0.42</v>
      </c>
    </row>
    <row r="18" spans="1:126" ht="64.5" customHeight="1" x14ac:dyDescent="0.25">
      <c r="A18" s="36" t="s">
        <v>38</v>
      </c>
      <c r="B18" s="37"/>
      <c r="C18" s="299" t="s">
        <v>30</v>
      </c>
      <c r="D18" s="300"/>
      <c r="E18" s="170">
        <v>395</v>
      </c>
      <c r="F18" s="153">
        <f>(140+155)/E18</f>
        <v>0.74683544303797467</v>
      </c>
      <c r="G18" s="154">
        <v>0.76</v>
      </c>
      <c r="H18" s="155">
        <v>0.77</v>
      </c>
      <c r="I18" s="321">
        <v>173</v>
      </c>
      <c r="J18" s="153">
        <f>(66+46)/I18</f>
        <v>0.64739884393063585</v>
      </c>
      <c r="K18" s="154">
        <v>0.72</v>
      </c>
      <c r="L18" s="155">
        <v>0.75</v>
      </c>
      <c r="M18" s="321">
        <v>113</v>
      </c>
      <c r="N18" s="153">
        <v>0.6018</v>
      </c>
      <c r="O18" s="154">
        <v>0.67</v>
      </c>
      <c r="P18" s="155">
        <v>0.6</v>
      </c>
      <c r="Q18" s="321">
        <v>126</v>
      </c>
      <c r="R18" s="153">
        <v>0.72219999999999995</v>
      </c>
      <c r="S18" s="154">
        <v>0.66</v>
      </c>
      <c r="T18" s="155">
        <v>0.75</v>
      </c>
      <c r="U18" s="321">
        <v>279</v>
      </c>
      <c r="V18" s="153">
        <v>0.65229999999999999</v>
      </c>
      <c r="W18" s="154">
        <v>0.59</v>
      </c>
      <c r="X18" s="155">
        <v>0.62</v>
      </c>
      <c r="Y18" s="321">
        <v>207</v>
      </c>
      <c r="Z18" s="153">
        <v>0.57969999999999999</v>
      </c>
      <c r="AA18" s="154">
        <v>0.69</v>
      </c>
      <c r="AB18" s="155">
        <v>0.68</v>
      </c>
      <c r="AC18" s="321">
        <v>144</v>
      </c>
      <c r="AD18" s="153">
        <v>0.54859999999999998</v>
      </c>
      <c r="AE18" s="154">
        <v>0.56999999999999995</v>
      </c>
      <c r="AF18" s="155">
        <v>0.61</v>
      </c>
      <c r="AG18" s="339">
        <v>226</v>
      </c>
      <c r="AH18" s="163">
        <v>0.47349999999999998</v>
      </c>
      <c r="AI18" s="197">
        <v>0.65</v>
      </c>
      <c r="AJ18" s="198">
        <v>0.56999999999999995</v>
      </c>
      <c r="AK18" s="81"/>
      <c r="AL18" s="339">
        <v>1663</v>
      </c>
      <c r="AM18" s="153">
        <f>(580+474)/AL18</f>
        <v>0.63379434756464226</v>
      </c>
      <c r="AN18" s="154">
        <v>0.67</v>
      </c>
      <c r="AO18" s="155">
        <v>0.68</v>
      </c>
      <c r="AP18" s="321">
        <v>2591</v>
      </c>
      <c r="AQ18" s="153">
        <f>(639+861)/AP18</f>
        <v>0.57892705519104593</v>
      </c>
      <c r="AR18" s="183">
        <v>0.62</v>
      </c>
      <c r="AS18" s="208">
        <v>0.61</v>
      </c>
      <c r="AT18" s="9"/>
      <c r="AU18" s="339">
        <v>179</v>
      </c>
      <c r="AV18" s="153">
        <v>0.2681</v>
      </c>
      <c r="AW18" s="154">
        <v>0.61</v>
      </c>
      <c r="AX18" s="155">
        <v>0.63</v>
      </c>
      <c r="AY18" s="321">
        <v>226</v>
      </c>
      <c r="AZ18" s="153">
        <f>(67+38)/AY18</f>
        <v>0.46460176991150443</v>
      </c>
      <c r="BA18" s="154">
        <v>0.28999999999999998</v>
      </c>
      <c r="BB18" s="155">
        <v>0.28000000000000003</v>
      </c>
      <c r="BC18" s="321">
        <v>160</v>
      </c>
      <c r="BD18" s="153">
        <v>0.56879999999999997</v>
      </c>
      <c r="BE18" s="154">
        <v>0.59</v>
      </c>
      <c r="BF18" s="155">
        <v>0.45</v>
      </c>
      <c r="BG18" s="339">
        <v>247</v>
      </c>
      <c r="BH18" s="153">
        <f>(84+52)/BG18</f>
        <v>0.55060728744939269</v>
      </c>
      <c r="BI18" s="154">
        <v>0.59</v>
      </c>
      <c r="BJ18" s="155">
        <v>0.48</v>
      </c>
      <c r="BK18" s="81"/>
      <c r="BL18" s="361">
        <f t="shared" si="0"/>
        <v>812</v>
      </c>
      <c r="BM18" s="153">
        <v>0.46302682186234811</v>
      </c>
      <c r="BN18" s="154">
        <v>0.51</v>
      </c>
      <c r="BO18" s="189">
        <v>0.46</v>
      </c>
      <c r="BP18" s="339">
        <v>2591</v>
      </c>
      <c r="BQ18" s="153">
        <f>(639+861)/BP18</f>
        <v>0.57892705519104593</v>
      </c>
      <c r="BR18" s="154">
        <v>0.62</v>
      </c>
      <c r="BS18" s="155">
        <v>0.61</v>
      </c>
      <c r="BT18" s="9"/>
      <c r="BU18" s="339">
        <v>13</v>
      </c>
      <c r="BV18" s="153">
        <v>0.69230000000000003</v>
      </c>
      <c r="BW18" s="154">
        <v>0.6</v>
      </c>
      <c r="BX18" s="155">
        <v>0.67</v>
      </c>
      <c r="BY18" s="321">
        <v>9</v>
      </c>
      <c r="BZ18" s="153">
        <v>0.22220000000000001</v>
      </c>
      <c r="CA18" s="154">
        <v>0.4</v>
      </c>
      <c r="CB18" s="155">
        <v>0.73</v>
      </c>
      <c r="CC18" s="321">
        <v>30</v>
      </c>
      <c r="CD18" s="153">
        <v>0.7</v>
      </c>
      <c r="CE18" s="154">
        <v>0.65</v>
      </c>
      <c r="CF18" s="155">
        <v>0.54</v>
      </c>
      <c r="CG18" s="321">
        <v>25</v>
      </c>
      <c r="CH18" s="153">
        <v>0.52</v>
      </c>
      <c r="CI18" s="154">
        <v>0.6</v>
      </c>
      <c r="CJ18" s="155">
        <v>0.63</v>
      </c>
      <c r="CK18" s="170">
        <v>15</v>
      </c>
      <c r="CL18" s="153">
        <v>0.4</v>
      </c>
      <c r="CM18" s="154">
        <v>0.43</v>
      </c>
      <c r="CN18" s="155">
        <v>0.44</v>
      </c>
      <c r="CO18" s="170">
        <v>8</v>
      </c>
      <c r="CP18" s="153">
        <v>0.5</v>
      </c>
      <c r="CQ18" s="154">
        <v>0.5</v>
      </c>
      <c r="CR18" s="155">
        <v>0.18</v>
      </c>
      <c r="CS18" s="170">
        <v>16</v>
      </c>
      <c r="CT18" s="153">
        <f>(11/16)</f>
        <v>0.6875</v>
      </c>
      <c r="CU18" s="271"/>
      <c r="CV18" s="272"/>
      <c r="CW18" s="81"/>
      <c r="CX18" s="172">
        <f t="shared" si="1"/>
        <v>116</v>
      </c>
      <c r="CY18" s="153">
        <f>(66/116)</f>
        <v>0.56896551724137934</v>
      </c>
      <c r="CZ18" s="154">
        <v>0.57999999999999996</v>
      </c>
      <c r="DA18" s="155">
        <v>0.54</v>
      </c>
      <c r="DB18" s="339">
        <v>2591</v>
      </c>
      <c r="DC18" s="153">
        <f>(639+861)/DB18</f>
        <v>0.57892705519104593</v>
      </c>
      <c r="DD18" s="282">
        <v>0.62</v>
      </c>
      <c r="DE18" s="282">
        <v>0.61</v>
      </c>
      <c r="DF18" s="9"/>
      <c r="DG18" s="339">
        <v>1663</v>
      </c>
      <c r="DH18" s="153">
        <f>(580+474)/DG18</f>
        <v>0.63379434756464226</v>
      </c>
      <c r="DI18" s="154">
        <v>0.67</v>
      </c>
      <c r="DJ18" s="155">
        <v>0.68</v>
      </c>
      <c r="DK18" s="361">
        <v>812</v>
      </c>
      <c r="DL18" s="153">
        <v>0.46302682186234811</v>
      </c>
      <c r="DM18" s="154">
        <v>0.51</v>
      </c>
      <c r="DN18" s="189">
        <v>0.46</v>
      </c>
      <c r="DO18" s="170">
        <v>116</v>
      </c>
      <c r="DP18" s="153">
        <f>(66/116)</f>
        <v>0.56896551724137934</v>
      </c>
      <c r="DQ18" s="154">
        <v>0.57999999999999996</v>
      </c>
      <c r="DR18" s="155">
        <v>0.54</v>
      </c>
      <c r="DS18" s="339">
        <v>2591</v>
      </c>
      <c r="DT18" s="153">
        <f>(639+861)/DS18</f>
        <v>0.57892705519104593</v>
      </c>
      <c r="DU18" s="282">
        <v>0.62</v>
      </c>
      <c r="DV18" s="282">
        <v>0.61</v>
      </c>
    </row>
    <row r="19" spans="1:126" ht="64.5" customHeight="1" thickBot="1" x14ac:dyDescent="0.3">
      <c r="A19" s="38" t="s">
        <v>38</v>
      </c>
      <c r="B19" s="39"/>
      <c r="C19" s="301" t="s">
        <v>29</v>
      </c>
      <c r="D19" s="302"/>
      <c r="E19" s="171">
        <v>398</v>
      </c>
      <c r="F19" s="156">
        <f>(155+152)/E19</f>
        <v>0.77135678391959794</v>
      </c>
      <c r="G19" s="157">
        <v>0.82</v>
      </c>
      <c r="H19" s="158">
        <v>0.75</v>
      </c>
      <c r="I19" s="322">
        <v>173</v>
      </c>
      <c r="J19" s="156">
        <f>(57+74)/I19</f>
        <v>0.75722543352601157</v>
      </c>
      <c r="K19" s="157">
        <v>0.76</v>
      </c>
      <c r="L19" s="158">
        <v>0.66</v>
      </c>
      <c r="M19" s="322">
        <v>115</v>
      </c>
      <c r="N19" s="156">
        <v>0.73040000000000005</v>
      </c>
      <c r="O19" s="157">
        <v>0.7</v>
      </c>
      <c r="P19" s="158">
        <v>0.73</v>
      </c>
      <c r="Q19" s="322">
        <v>126</v>
      </c>
      <c r="R19" s="156">
        <v>0.82540000000000002</v>
      </c>
      <c r="S19" s="157">
        <v>0.85</v>
      </c>
      <c r="T19" s="158">
        <v>0.83</v>
      </c>
      <c r="U19" s="322">
        <v>280</v>
      </c>
      <c r="V19" s="190">
        <v>0.71779999999999999</v>
      </c>
      <c r="W19" s="188">
        <v>0.75</v>
      </c>
      <c r="X19" s="189">
        <v>0.7</v>
      </c>
      <c r="Y19" s="322">
        <v>207</v>
      </c>
      <c r="Z19" s="156">
        <v>0.76329999999999998</v>
      </c>
      <c r="AA19" s="157">
        <v>0.85</v>
      </c>
      <c r="AB19" s="158">
        <v>0.7</v>
      </c>
      <c r="AC19" s="322">
        <v>145</v>
      </c>
      <c r="AD19" s="156">
        <v>0.79310000000000003</v>
      </c>
      <c r="AE19" s="157">
        <v>0.73</v>
      </c>
      <c r="AF19" s="158">
        <v>0.77</v>
      </c>
      <c r="AG19" s="340">
        <v>224</v>
      </c>
      <c r="AH19" s="156">
        <v>0.70979999999999999</v>
      </c>
      <c r="AI19" s="157">
        <v>0.81</v>
      </c>
      <c r="AJ19" s="158">
        <v>0.78</v>
      </c>
      <c r="AK19" s="81"/>
      <c r="AL19" s="340">
        <v>1668</v>
      </c>
      <c r="AM19" s="156">
        <f>(663+596)/AL19</f>
        <v>0.75479616306954433</v>
      </c>
      <c r="AN19" s="157">
        <v>0.79</v>
      </c>
      <c r="AO19" s="158">
        <v>0.74</v>
      </c>
      <c r="AP19" s="322">
        <v>2594</v>
      </c>
      <c r="AQ19" s="156">
        <f>(826+1031)/AP19</f>
        <v>0.71588280647648417</v>
      </c>
      <c r="AR19" s="194">
        <v>0.76</v>
      </c>
      <c r="AS19" s="211">
        <v>0.7</v>
      </c>
      <c r="AT19" s="9"/>
      <c r="AU19" s="340">
        <v>179</v>
      </c>
      <c r="AV19" s="191">
        <v>0.45250000000000001</v>
      </c>
      <c r="AW19" s="157">
        <v>0.82</v>
      </c>
      <c r="AX19" s="158">
        <v>0.74</v>
      </c>
      <c r="AY19" s="322">
        <v>225</v>
      </c>
      <c r="AZ19" s="156">
        <f>(83+60)/AY19</f>
        <v>0.63555555555555554</v>
      </c>
      <c r="BA19" s="157">
        <v>0.7</v>
      </c>
      <c r="BB19" s="158">
        <v>0.54</v>
      </c>
      <c r="BC19" s="322">
        <v>160</v>
      </c>
      <c r="BD19" s="156">
        <v>0.78759999999999997</v>
      </c>
      <c r="BE19" s="157">
        <v>0.7</v>
      </c>
      <c r="BF19" s="158">
        <v>0.63</v>
      </c>
      <c r="BG19" s="340">
        <v>246</v>
      </c>
      <c r="BH19" s="156">
        <f>(107+62)/BG19</f>
        <v>0.68699186991869921</v>
      </c>
      <c r="BI19" s="157">
        <v>0.67</v>
      </c>
      <c r="BJ19" s="158">
        <v>0.65</v>
      </c>
      <c r="BK19" s="81"/>
      <c r="BL19" s="343">
        <f t="shared" si="0"/>
        <v>810</v>
      </c>
      <c r="BM19" s="191">
        <v>0.64067296747967484</v>
      </c>
      <c r="BN19" s="180">
        <v>0.71</v>
      </c>
      <c r="BO19" s="158">
        <v>0.64</v>
      </c>
      <c r="BP19" s="340">
        <v>2594</v>
      </c>
      <c r="BQ19" s="190">
        <f>(826+1031)/BP19</f>
        <v>0.71588280647648417</v>
      </c>
      <c r="BR19" s="188">
        <v>0.76</v>
      </c>
      <c r="BS19" s="189">
        <v>0.7</v>
      </c>
      <c r="BT19" s="9"/>
      <c r="BU19" s="340">
        <v>13</v>
      </c>
      <c r="BV19" s="156">
        <v>0.76919999999999999</v>
      </c>
      <c r="BW19" s="157">
        <v>0.5</v>
      </c>
      <c r="BX19" s="158">
        <v>0.86</v>
      </c>
      <c r="BY19" s="322">
        <v>9</v>
      </c>
      <c r="BZ19" s="156">
        <v>0.88890000000000002</v>
      </c>
      <c r="CA19" s="157">
        <v>0.4</v>
      </c>
      <c r="CB19" s="158">
        <v>0.73</v>
      </c>
      <c r="CC19" s="322">
        <v>30</v>
      </c>
      <c r="CD19" s="156">
        <v>0.8</v>
      </c>
      <c r="CE19" s="157">
        <v>0.86</v>
      </c>
      <c r="CF19" s="158">
        <v>0.63</v>
      </c>
      <c r="CG19" s="322">
        <v>25</v>
      </c>
      <c r="CH19" s="156">
        <v>0.72</v>
      </c>
      <c r="CI19" s="157">
        <v>0.81</v>
      </c>
      <c r="CJ19" s="158">
        <v>0.77</v>
      </c>
      <c r="CK19" s="334">
        <v>15</v>
      </c>
      <c r="CL19" s="191">
        <v>0.5333</v>
      </c>
      <c r="CM19" s="157">
        <v>0.56999999999999995</v>
      </c>
      <c r="CN19" s="158">
        <v>0.38</v>
      </c>
      <c r="CO19" s="327">
        <v>8</v>
      </c>
      <c r="CP19" s="191">
        <v>0.375</v>
      </c>
      <c r="CQ19" s="157">
        <v>0.5</v>
      </c>
      <c r="CR19" s="158">
        <v>0.36</v>
      </c>
      <c r="CS19" s="327">
        <v>16</v>
      </c>
      <c r="CT19" s="191">
        <f>(8/16)</f>
        <v>0.5</v>
      </c>
      <c r="CU19" s="271"/>
      <c r="CV19" s="272"/>
      <c r="CW19" s="81"/>
      <c r="CX19" s="331">
        <f t="shared" si="1"/>
        <v>116</v>
      </c>
      <c r="CY19" s="156">
        <f>(79/116)</f>
        <v>0.68103448275862066</v>
      </c>
      <c r="CZ19" s="157">
        <v>0.71</v>
      </c>
      <c r="DA19" s="158">
        <v>0.62</v>
      </c>
      <c r="DB19" s="340">
        <v>2594</v>
      </c>
      <c r="DC19" s="190">
        <f>(826+1031)/DB19</f>
        <v>0.71588280647648417</v>
      </c>
      <c r="DD19" s="283">
        <v>0.76</v>
      </c>
      <c r="DE19" s="283">
        <v>0.7</v>
      </c>
      <c r="DF19" s="9"/>
      <c r="DG19" s="340">
        <v>1668</v>
      </c>
      <c r="DH19" s="156">
        <f>(663+596)/DG19</f>
        <v>0.75479616306954433</v>
      </c>
      <c r="DI19" s="157">
        <v>0.79</v>
      </c>
      <c r="DJ19" s="158">
        <v>0.74</v>
      </c>
      <c r="DK19" s="343">
        <v>810</v>
      </c>
      <c r="DL19" s="191">
        <v>0.64067296747967484</v>
      </c>
      <c r="DM19" s="180">
        <v>0.71</v>
      </c>
      <c r="DN19" s="158">
        <v>0.64</v>
      </c>
      <c r="DO19" s="171">
        <v>116</v>
      </c>
      <c r="DP19" s="156">
        <f>(79/116)</f>
        <v>0.68103448275862066</v>
      </c>
      <c r="DQ19" s="157">
        <v>0.71</v>
      </c>
      <c r="DR19" s="158">
        <v>0.62</v>
      </c>
      <c r="DS19" s="340">
        <v>2594</v>
      </c>
      <c r="DT19" s="190">
        <f>(826+1031)/DS19</f>
        <v>0.71588280647648417</v>
      </c>
      <c r="DU19" s="283">
        <v>0.76</v>
      </c>
      <c r="DV19" s="283">
        <v>0.7</v>
      </c>
    </row>
    <row r="20" spans="1:126" ht="64.5" customHeight="1" x14ac:dyDescent="0.25">
      <c r="A20" s="118" t="s">
        <v>28</v>
      </c>
      <c r="B20" s="119"/>
      <c r="C20" s="303" t="s">
        <v>27</v>
      </c>
      <c r="D20" s="304"/>
      <c r="E20" s="172">
        <v>407</v>
      </c>
      <c r="F20" s="162">
        <f>(190+150)/E20</f>
        <v>0.83538083538083541</v>
      </c>
      <c r="G20" s="151">
        <v>0.84</v>
      </c>
      <c r="H20" s="152">
        <v>0.83</v>
      </c>
      <c r="I20" s="323">
        <v>175</v>
      </c>
      <c r="J20" s="162">
        <f>(69+79)/I20</f>
        <v>0.84571428571428575</v>
      </c>
      <c r="K20" s="151">
        <v>0.85</v>
      </c>
      <c r="L20" s="152">
        <v>0.84</v>
      </c>
      <c r="M20" s="323">
        <v>115</v>
      </c>
      <c r="N20" s="162">
        <v>0.82350000000000001</v>
      </c>
      <c r="O20" s="151">
        <v>0.82</v>
      </c>
      <c r="P20" s="152">
        <v>0.73</v>
      </c>
      <c r="Q20" s="323">
        <v>127</v>
      </c>
      <c r="R20" s="162">
        <v>0.83460000000000001</v>
      </c>
      <c r="S20" s="151">
        <v>0.78</v>
      </c>
      <c r="T20" s="152">
        <v>0.8</v>
      </c>
      <c r="U20" s="323">
        <v>285</v>
      </c>
      <c r="V20" s="162">
        <v>0.77200000000000002</v>
      </c>
      <c r="W20" s="151">
        <v>0.76</v>
      </c>
      <c r="X20" s="152">
        <v>0.74</v>
      </c>
      <c r="Y20" s="323">
        <v>210</v>
      </c>
      <c r="Z20" s="162">
        <v>0.77</v>
      </c>
      <c r="AA20" s="151">
        <v>0.89</v>
      </c>
      <c r="AB20" s="152">
        <v>0.8</v>
      </c>
      <c r="AC20" s="323">
        <v>147</v>
      </c>
      <c r="AD20" s="162">
        <v>0.81640000000000001</v>
      </c>
      <c r="AE20" s="151">
        <v>0.87</v>
      </c>
      <c r="AF20" s="152">
        <v>0.76</v>
      </c>
      <c r="AG20" s="341">
        <v>228</v>
      </c>
      <c r="AH20" s="162">
        <v>0.84209999999999996</v>
      </c>
      <c r="AI20" s="151">
        <v>0.87</v>
      </c>
      <c r="AJ20" s="152">
        <v>0.88</v>
      </c>
      <c r="AK20" s="81"/>
      <c r="AL20" s="341">
        <v>1694</v>
      </c>
      <c r="AM20" s="162">
        <f>(737+673)/AL20</f>
        <v>0.83234946871310511</v>
      </c>
      <c r="AN20" s="151">
        <v>0.84</v>
      </c>
      <c r="AO20" s="152">
        <v>0.8</v>
      </c>
      <c r="AP20" s="341">
        <v>2643</v>
      </c>
      <c r="AQ20" s="162">
        <f>(880+1168)/AP20</f>
        <v>0.77487703367385552</v>
      </c>
      <c r="AR20" s="151">
        <v>0.76</v>
      </c>
      <c r="AS20" s="206">
        <v>0.71</v>
      </c>
      <c r="AT20" s="9"/>
      <c r="AU20" s="341">
        <v>183</v>
      </c>
      <c r="AV20" s="176">
        <f>(85+17)/AU20</f>
        <v>0.55737704918032782</v>
      </c>
      <c r="AW20" s="177">
        <v>0.64</v>
      </c>
      <c r="AX20" s="178">
        <v>0.7</v>
      </c>
      <c r="AY20" s="173">
        <v>231</v>
      </c>
      <c r="AZ20" s="192">
        <f>(107+56)/AY20</f>
        <v>0.7056277056277056</v>
      </c>
      <c r="BA20" s="221">
        <v>0.55000000000000004</v>
      </c>
      <c r="BB20" s="178">
        <v>0.35</v>
      </c>
      <c r="BC20" s="323">
        <v>163</v>
      </c>
      <c r="BD20" s="162">
        <v>0.7117</v>
      </c>
      <c r="BE20" s="151">
        <v>0.71</v>
      </c>
      <c r="BF20" s="152">
        <v>0.53</v>
      </c>
      <c r="BG20" s="341">
        <v>253</v>
      </c>
      <c r="BH20" s="162">
        <f>(54+114)/BG20</f>
        <v>0.66403162055335974</v>
      </c>
      <c r="BI20" s="151">
        <v>0.56000000000000005</v>
      </c>
      <c r="BJ20" s="152">
        <v>0.39</v>
      </c>
      <c r="BK20" s="81"/>
      <c r="BL20" s="360">
        <f t="shared" si="0"/>
        <v>830</v>
      </c>
      <c r="BM20" s="175">
        <v>0.64603290513834</v>
      </c>
      <c r="BN20" s="151">
        <v>0.61</v>
      </c>
      <c r="BO20" s="152">
        <v>0.49</v>
      </c>
      <c r="BP20" s="341">
        <v>2643</v>
      </c>
      <c r="BQ20" s="162">
        <f>(880+1168)/BP20</f>
        <v>0.77487703367385552</v>
      </c>
      <c r="BR20" s="151">
        <v>0.76</v>
      </c>
      <c r="BS20" s="152">
        <v>0.71</v>
      </c>
      <c r="BT20" s="9"/>
      <c r="BU20" s="341">
        <v>13</v>
      </c>
      <c r="BV20" s="192">
        <v>0.92300000000000004</v>
      </c>
      <c r="BW20" s="177">
        <v>0.6</v>
      </c>
      <c r="BX20" s="178">
        <v>0.86</v>
      </c>
      <c r="BY20" s="323">
        <v>9</v>
      </c>
      <c r="BZ20" s="162">
        <v>1</v>
      </c>
      <c r="CA20" s="151">
        <v>0.8</v>
      </c>
      <c r="CB20" s="152">
        <v>0.73</v>
      </c>
      <c r="CC20" s="323">
        <v>31</v>
      </c>
      <c r="CD20" s="162">
        <v>0.83879999999999999</v>
      </c>
      <c r="CE20" s="151">
        <v>0.69</v>
      </c>
      <c r="CF20" s="152">
        <v>0.46</v>
      </c>
      <c r="CG20" s="323">
        <v>25</v>
      </c>
      <c r="CH20" s="176">
        <v>0.6</v>
      </c>
      <c r="CI20" s="177">
        <v>0.43</v>
      </c>
      <c r="CJ20" s="178">
        <v>0.85</v>
      </c>
      <c r="CK20" s="328">
        <v>15</v>
      </c>
      <c r="CL20" s="175">
        <v>0.57140000000000002</v>
      </c>
      <c r="CM20" s="151">
        <v>0.86</v>
      </c>
      <c r="CN20" s="152">
        <v>0.44</v>
      </c>
      <c r="CO20" s="341">
        <v>10</v>
      </c>
      <c r="CP20" s="192">
        <v>0.7</v>
      </c>
      <c r="CQ20" s="177">
        <v>0.83</v>
      </c>
      <c r="CR20" s="178">
        <v>0.4</v>
      </c>
      <c r="CS20" s="341">
        <v>16</v>
      </c>
      <c r="CT20" s="192">
        <f>(11/17)</f>
        <v>0.6470588235294118</v>
      </c>
      <c r="CU20" s="271"/>
      <c r="CV20" s="272"/>
      <c r="CW20" s="81"/>
      <c r="CX20" s="173">
        <f t="shared" si="1"/>
        <v>119</v>
      </c>
      <c r="CY20" s="162">
        <f>(89/119)</f>
        <v>0.74789915966386555</v>
      </c>
      <c r="CZ20" s="151">
        <v>0.66</v>
      </c>
      <c r="DA20" s="152">
        <v>0.62</v>
      </c>
      <c r="DB20" s="341">
        <v>2643</v>
      </c>
      <c r="DC20" s="162">
        <f>(880+1168)/DB20</f>
        <v>0.77487703367385552</v>
      </c>
      <c r="DD20" s="280">
        <v>0.76</v>
      </c>
      <c r="DE20" s="279">
        <v>0.71</v>
      </c>
      <c r="DF20" s="9"/>
      <c r="DG20" s="341">
        <v>1694</v>
      </c>
      <c r="DH20" s="162">
        <f>(737+673)/DG20</f>
        <v>0.83234946871310511</v>
      </c>
      <c r="DI20" s="151">
        <v>0.84</v>
      </c>
      <c r="DJ20" s="152">
        <v>0.8</v>
      </c>
      <c r="DK20" s="360">
        <v>830</v>
      </c>
      <c r="DL20" s="175">
        <v>0.64603290513834</v>
      </c>
      <c r="DM20" s="151">
        <v>0.61</v>
      </c>
      <c r="DN20" s="152">
        <v>0.49</v>
      </c>
      <c r="DO20" s="173">
        <v>119</v>
      </c>
      <c r="DP20" s="162">
        <f>(89/119)</f>
        <v>0.74789915966386555</v>
      </c>
      <c r="DQ20" s="151">
        <v>0.66</v>
      </c>
      <c r="DR20" s="152">
        <v>0.62</v>
      </c>
      <c r="DS20" s="341">
        <v>2643</v>
      </c>
      <c r="DT20" s="162">
        <f>(880+1168)/DS20</f>
        <v>0.77487703367385552</v>
      </c>
      <c r="DU20" s="280">
        <v>0.76</v>
      </c>
      <c r="DV20" s="279">
        <v>0.71</v>
      </c>
    </row>
    <row r="21" spans="1:126" ht="64.5" customHeight="1" x14ac:dyDescent="0.25">
      <c r="A21" s="120" t="s">
        <v>28</v>
      </c>
      <c r="B21" s="121"/>
      <c r="C21" s="305" t="s">
        <v>26</v>
      </c>
      <c r="D21" s="306"/>
      <c r="E21" s="170">
        <v>407</v>
      </c>
      <c r="F21" s="153">
        <f>(165+182)/E21</f>
        <v>0.85257985257985258</v>
      </c>
      <c r="G21" s="154">
        <v>0.81</v>
      </c>
      <c r="H21" s="155">
        <v>0.81</v>
      </c>
      <c r="I21" s="321">
        <v>175</v>
      </c>
      <c r="J21" s="153">
        <f>(68+79)/I21</f>
        <v>0.84</v>
      </c>
      <c r="K21" s="154">
        <v>0.84</v>
      </c>
      <c r="L21" s="155">
        <v>0.85</v>
      </c>
      <c r="M21" s="321">
        <v>115</v>
      </c>
      <c r="N21" s="153">
        <v>0.81510000000000005</v>
      </c>
      <c r="O21" s="154">
        <v>0.85</v>
      </c>
      <c r="P21" s="155">
        <v>0.71</v>
      </c>
      <c r="Q21" s="321">
        <v>127</v>
      </c>
      <c r="R21" s="153">
        <v>0.81889999999999996</v>
      </c>
      <c r="S21" s="154">
        <v>0.83</v>
      </c>
      <c r="T21" s="155">
        <v>0.85</v>
      </c>
      <c r="U21" s="321">
        <v>285</v>
      </c>
      <c r="V21" s="153">
        <v>0.77539999999999998</v>
      </c>
      <c r="W21" s="154">
        <v>0.79</v>
      </c>
      <c r="X21" s="155">
        <v>0.75</v>
      </c>
      <c r="Y21" s="321">
        <v>210</v>
      </c>
      <c r="Z21" s="153">
        <v>0.78979999999999995</v>
      </c>
      <c r="AA21" s="154">
        <v>0.87</v>
      </c>
      <c r="AB21" s="155">
        <v>0.78</v>
      </c>
      <c r="AC21" s="321">
        <v>147</v>
      </c>
      <c r="AD21" s="153">
        <v>0.82320000000000004</v>
      </c>
      <c r="AE21" s="154">
        <v>0.85</v>
      </c>
      <c r="AF21" s="155">
        <v>0.82</v>
      </c>
      <c r="AG21" s="339">
        <v>227</v>
      </c>
      <c r="AH21" s="153">
        <v>0.84140000000000004</v>
      </c>
      <c r="AI21" s="154">
        <v>0.86</v>
      </c>
      <c r="AJ21" s="155">
        <v>0.88</v>
      </c>
      <c r="AK21" s="81"/>
      <c r="AL21" s="339">
        <v>1693</v>
      </c>
      <c r="AM21" s="153">
        <f>(699+713)/AL21</f>
        <v>0.83402244536326053</v>
      </c>
      <c r="AN21" s="154">
        <v>0.83</v>
      </c>
      <c r="AO21" s="155">
        <v>0.81</v>
      </c>
      <c r="AP21" s="339">
        <v>2644</v>
      </c>
      <c r="AQ21" s="153">
        <f>(900+1149)/AP21</f>
        <v>0.7749621785173979</v>
      </c>
      <c r="AR21" s="154">
        <v>0.76</v>
      </c>
      <c r="AS21" s="207">
        <v>0.71</v>
      </c>
      <c r="AT21" s="9"/>
      <c r="AU21" s="339">
        <v>183</v>
      </c>
      <c r="AV21" s="163">
        <f>(83+16)/AU21</f>
        <v>0.54098360655737709</v>
      </c>
      <c r="AW21" s="154">
        <v>0.66</v>
      </c>
      <c r="AX21" s="155">
        <v>0.7</v>
      </c>
      <c r="AY21" s="170">
        <v>233</v>
      </c>
      <c r="AZ21" s="153">
        <f>(109+53)/AY21</f>
        <v>0.69527896995708149</v>
      </c>
      <c r="BA21" s="154">
        <v>0.53</v>
      </c>
      <c r="BB21" s="155">
        <v>0.33</v>
      </c>
      <c r="BC21" s="321">
        <v>163</v>
      </c>
      <c r="BD21" s="153">
        <v>0.7117</v>
      </c>
      <c r="BE21" s="154">
        <v>0.74</v>
      </c>
      <c r="BF21" s="155">
        <v>0.51</v>
      </c>
      <c r="BG21" s="339">
        <v>252</v>
      </c>
      <c r="BH21" s="153">
        <f>(129+45)/BG21</f>
        <v>0.69047619047619047</v>
      </c>
      <c r="BI21" s="154">
        <v>0.48</v>
      </c>
      <c r="BJ21" s="155">
        <v>0.42</v>
      </c>
      <c r="BK21" s="81"/>
      <c r="BL21" s="361">
        <f t="shared" si="0"/>
        <v>831</v>
      </c>
      <c r="BM21" s="153">
        <v>0.65339404761904762</v>
      </c>
      <c r="BN21" s="154">
        <v>0.59</v>
      </c>
      <c r="BO21" s="155">
        <v>0.49</v>
      </c>
      <c r="BP21" s="339">
        <v>2644</v>
      </c>
      <c r="BQ21" s="153">
        <f>(900+1149)/BP21</f>
        <v>0.7749621785173979</v>
      </c>
      <c r="BR21" s="154">
        <v>0.76</v>
      </c>
      <c r="BS21" s="155">
        <v>0.71</v>
      </c>
      <c r="BT21" s="9"/>
      <c r="BU21" s="339">
        <v>13</v>
      </c>
      <c r="BV21" s="153">
        <v>1</v>
      </c>
      <c r="BW21" s="154">
        <v>0.8</v>
      </c>
      <c r="BX21" s="155">
        <v>0.86</v>
      </c>
      <c r="BY21" s="321">
        <v>9</v>
      </c>
      <c r="BZ21" s="153">
        <v>1</v>
      </c>
      <c r="CA21" s="154">
        <v>1</v>
      </c>
      <c r="CB21" s="155">
        <v>0.82</v>
      </c>
      <c r="CC21" s="321">
        <v>31</v>
      </c>
      <c r="CD21" s="153">
        <v>0.80640000000000001</v>
      </c>
      <c r="CE21" s="154">
        <v>0.71</v>
      </c>
      <c r="CF21" s="155">
        <v>0.5</v>
      </c>
      <c r="CG21" s="321">
        <v>25</v>
      </c>
      <c r="CH21" s="153">
        <v>0.52</v>
      </c>
      <c r="CI21" s="154">
        <v>0.62</v>
      </c>
      <c r="CJ21" s="155">
        <v>0.85</v>
      </c>
      <c r="CK21" s="170">
        <v>15</v>
      </c>
      <c r="CL21" s="153">
        <v>0.4667</v>
      </c>
      <c r="CM21" s="154">
        <v>0.71</v>
      </c>
      <c r="CN21" s="155">
        <v>0.63</v>
      </c>
      <c r="CO21" s="339">
        <v>10</v>
      </c>
      <c r="CP21" s="153">
        <v>0.8</v>
      </c>
      <c r="CQ21" s="154">
        <v>1</v>
      </c>
      <c r="CR21" s="155">
        <v>0.4</v>
      </c>
      <c r="CS21" s="339">
        <v>17</v>
      </c>
      <c r="CT21" s="153">
        <f>(11/17)</f>
        <v>0.6470588235294118</v>
      </c>
      <c r="CU21" s="271"/>
      <c r="CV21" s="272"/>
      <c r="CW21" s="81"/>
      <c r="CX21" s="170">
        <f t="shared" si="1"/>
        <v>120</v>
      </c>
      <c r="CY21" s="153">
        <f>(86/120)</f>
        <v>0.71666666666666667</v>
      </c>
      <c r="CZ21" s="154">
        <v>0.75</v>
      </c>
      <c r="DA21" s="155">
        <v>0.67</v>
      </c>
      <c r="DB21" s="339">
        <v>2644</v>
      </c>
      <c r="DC21" s="153">
        <f>(900+1149)/DB21</f>
        <v>0.7749621785173979</v>
      </c>
      <c r="DD21" s="280">
        <v>0.76</v>
      </c>
      <c r="DE21" s="280">
        <v>0.71</v>
      </c>
      <c r="DF21" s="9"/>
      <c r="DG21" s="339">
        <v>1693</v>
      </c>
      <c r="DH21" s="153">
        <f>(699+713)/DG21</f>
        <v>0.83402244536326053</v>
      </c>
      <c r="DI21" s="154">
        <v>0.83</v>
      </c>
      <c r="DJ21" s="155">
        <v>0.81</v>
      </c>
      <c r="DK21" s="361">
        <v>831</v>
      </c>
      <c r="DL21" s="153">
        <v>0.65339404761904762</v>
      </c>
      <c r="DM21" s="154">
        <v>0.59</v>
      </c>
      <c r="DN21" s="155">
        <v>0.49</v>
      </c>
      <c r="DO21" s="170">
        <v>119</v>
      </c>
      <c r="DP21" s="153">
        <f>(86/120)</f>
        <v>0.71666666666666667</v>
      </c>
      <c r="DQ21" s="154">
        <v>0.75</v>
      </c>
      <c r="DR21" s="155">
        <v>0.67</v>
      </c>
      <c r="DS21" s="339">
        <v>2644</v>
      </c>
      <c r="DT21" s="153">
        <f>(900+1149)/DS21</f>
        <v>0.7749621785173979</v>
      </c>
      <c r="DU21" s="280">
        <v>0.76</v>
      </c>
      <c r="DV21" s="280">
        <v>0.71</v>
      </c>
    </row>
    <row r="22" spans="1:126" ht="64.5" customHeight="1" x14ac:dyDescent="0.25">
      <c r="A22" s="120" t="s">
        <v>28</v>
      </c>
      <c r="B22" s="121"/>
      <c r="C22" s="305" t="s">
        <v>25</v>
      </c>
      <c r="D22" s="306"/>
      <c r="E22" s="172">
        <v>406</v>
      </c>
      <c r="F22" s="153">
        <f>(160+165)/E22</f>
        <v>0.80049261083743839</v>
      </c>
      <c r="G22" s="154">
        <v>0.79</v>
      </c>
      <c r="H22" s="155">
        <v>0.72</v>
      </c>
      <c r="I22" s="321">
        <v>175</v>
      </c>
      <c r="J22" s="153">
        <f>(59+88)/I22</f>
        <v>0.84</v>
      </c>
      <c r="K22" s="154">
        <v>0.84</v>
      </c>
      <c r="L22" s="155">
        <v>0.85</v>
      </c>
      <c r="M22" s="321">
        <v>115</v>
      </c>
      <c r="N22" s="153">
        <v>0.78990000000000005</v>
      </c>
      <c r="O22" s="154">
        <v>0.79</v>
      </c>
      <c r="P22" s="155">
        <v>0.76</v>
      </c>
      <c r="Q22" s="321">
        <v>127</v>
      </c>
      <c r="R22" s="153">
        <v>0.85829999999999995</v>
      </c>
      <c r="S22" s="154">
        <v>0.81</v>
      </c>
      <c r="T22" s="155">
        <v>0.83</v>
      </c>
      <c r="U22" s="321">
        <v>285</v>
      </c>
      <c r="V22" s="153">
        <v>0.74380000000000002</v>
      </c>
      <c r="W22" s="154">
        <v>0.75</v>
      </c>
      <c r="X22" s="155">
        <v>0.76</v>
      </c>
      <c r="Y22" s="321">
        <v>210</v>
      </c>
      <c r="Z22" s="153">
        <v>0.7944</v>
      </c>
      <c r="AA22" s="154">
        <v>0.93</v>
      </c>
      <c r="AB22" s="155">
        <v>0.83</v>
      </c>
      <c r="AC22" s="321">
        <v>147</v>
      </c>
      <c r="AD22" s="153">
        <v>0.84350000000000003</v>
      </c>
      <c r="AE22" s="154">
        <v>0.78</v>
      </c>
      <c r="AF22" s="155">
        <v>0.69</v>
      </c>
      <c r="AG22" s="339">
        <v>228</v>
      </c>
      <c r="AH22" s="153">
        <v>0.89910000000000001</v>
      </c>
      <c r="AI22" s="154">
        <v>0.91</v>
      </c>
      <c r="AJ22" s="155">
        <v>0.93</v>
      </c>
      <c r="AK22" s="81"/>
      <c r="AL22" s="339">
        <v>1693</v>
      </c>
      <c r="AM22" s="153">
        <f>(611+798)/AL22</f>
        <v>0.8322504430005907</v>
      </c>
      <c r="AN22" s="154">
        <v>0.83</v>
      </c>
      <c r="AO22" s="155">
        <v>0.78</v>
      </c>
      <c r="AP22" s="339">
        <v>2642</v>
      </c>
      <c r="AQ22" s="153">
        <f>(1032+1095)/AP22</f>
        <v>0.80507191521574561</v>
      </c>
      <c r="AR22" s="154">
        <v>0.78</v>
      </c>
      <c r="AS22" s="207">
        <v>0.72</v>
      </c>
      <c r="AT22" s="9"/>
      <c r="AU22" s="339">
        <v>183</v>
      </c>
      <c r="AV22" s="163">
        <f>(87+41)/AU22</f>
        <v>0.69945355191256831</v>
      </c>
      <c r="AW22" s="154">
        <v>0.61</v>
      </c>
      <c r="AX22" s="155">
        <v>0.62</v>
      </c>
      <c r="AY22" s="170">
        <v>231</v>
      </c>
      <c r="AZ22" s="153">
        <f>(178)/AY22</f>
        <v>0.77056277056277056</v>
      </c>
      <c r="BA22" s="154">
        <v>0.67</v>
      </c>
      <c r="BB22" s="155">
        <v>0.51</v>
      </c>
      <c r="BC22" s="321">
        <v>163</v>
      </c>
      <c r="BD22" s="153">
        <v>0.77910000000000001</v>
      </c>
      <c r="BE22" s="154">
        <v>0.78</v>
      </c>
      <c r="BF22" s="155">
        <v>0.72</v>
      </c>
      <c r="BG22" s="339">
        <v>252</v>
      </c>
      <c r="BH22" s="153">
        <f>(122+77)/BG22</f>
        <v>0.78968253968253965</v>
      </c>
      <c r="BI22" s="154">
        <v>0.64</v>
      </c>
      <c r="BJ22" s="155">
        <v>0.56000000000000005</v>
      </c>
      <c r="BK22" s="81"/>
      <c r="BL22" s="361">
        <f t="shared" si="0"/>
        <v>829</v>
      </c>
      <c r="BM22" s="153">
        <v>0.7376206349206349</v>
      </c>
      <c r="BN22" s="154">
        <v>0.68</v>
      </c>
      <c r="BO22" s="155">
        <v>0.59</v>
      </c>
      <c r="BP22" s="339">
        <v>2642</v>
      </c>
      <c r="BQ22" s="153">
        <f>(1032+1095)/BP22</f>
        <v>0.80507191521574561</v>
      </c>
      <c r="BR22" s="154">
        <v>0.78</v>
      </c>
      <c r="BS22" s="155">
        <v>0.72</v>
      </c>
      <c r="BT22" s="9"/>
      <c r="BU22" s="339">
        <v>13</v>
      </c>
      <c r="BV22" s="153">
        <v>0.76929999999999998</v>
      </c>
      <c r="BW22" s="154">
        <v>0.8</v>
      </c>
      <c r="BX22" s="155">
        <v>1</v>
      </c>
      <c r="BY22" s="321">
        <v>9</v>
      </c>
      <c r="BZ22" s="153">
        <v>1</v>
      </c>
      <c r="CA22" s="154">
        <v>0.8</v>
      </c>
      <c r="CB22" s="155">
        <v>0.73</v>
      </c>
      <c r="CC22" s="321">
        <v>31</v>
      </c>
      <c r="CD22" s="163">
        <v>0.6452</v>
      </c>
      <c r="CE22" s="154">
        <v>0.56999999999999995</v>
      </c>
      <c r="CF22" s="155">
        <v>0.54</v>
      </c>
      <c r="CG22" s="321">
        <v>25</v>
      </c>
      <c r="CH22" s="153">
        <v>0.76</v>
      </c>
      <c r="CI22" s="154">
        <v>0.71</v>
      </c>
      <c r="CJ22" s="155">
        <v>0.69</v>
      </c>
      <c r="CK22" s="170">
        <v>15</v>
      </c>
      <c r="CL22" s="163">
        <v>0.4667</v>
      </c>
      <c r="CM22" s="154">
        <v>0.43</v>
      </c>
      <c r="CN22" s="155">
        <v>0.44</v>
      </c>
      <c r="CO22" s="339">
        <v>10</v>
      </c>
      <c r="CP22" s="153">
        <v>0.7</v>
      </c>
      <c r="CQ22" s="154">
        <v>0.75</v>
      </c>
      <c r="CR22" s="155">
        <v>0.6</v>
      </c>
      <c r="CS22" s="339">
        <v>17</v>
      </c>
      <c r="CT22" s="153">
        <f>(14/17)</f>
        <v>0.82352941176470584</v>
      </c>
      <c r="CU22" s="271"/>
      <c r="CV22" s="272"/>
      <c r="CW22" s="81"/>
      <c r="CX22" s="170">
        <f t="shared" si="1"/>
        <v>120</v>
      </c>
      <c r="CY22" s="153">
        <f>(86/120)</f>
        <v>0.71666666666666667</v>
      </c>
      <c r="CZ22" s="154">
        <v>0.66</v>
      </c>
      <c r="DA22" s="155">
        <v>0.63</v>
      </c>
      <c r="DB22" s="339">
        <v>2642</v>
      </c>
      <c r="DC22" s="153">
        <f>(1032+1095)/DB22</f>
        <v>0.80507191521574561</v>
      </c>
      <c r="DD22" s="280">
        <v>0.78</v>
      </c>
      <c r="DE22" s="280">
        <v>0.72</v>
      </c>
      <c r="DF22" s="9"/>
      <c r="DG22" s="339">
        <v>1693</v>
      </c>
      <c r="DH22" s="153">
        <f>(611+798)/DG22</f>
        <v>0.8322504430005907</v>
      </c>
      <c r="DI22" s="154">
        <v>0.83</v>
      </c>
      <c r="DJ22" s="155">
        <v>0.78</v>
      </c>
      <c r="DK22" s="361">
        <v>829</v>
      </c>
      <c r="DL22" s="153">
        <v>0.7376206349206349</v>
      </c>
      <c r="DM22" s="154">
        <v>0.68</v>
      </c>
      <c r="DN22" s="155">
        <v>0.59</v>
      </c>
      <c r="DO22" s="170">
        <v>119</v>
      </c>
      <c r="DP22" s="153">
        <f>(86/120)</f>
        <v>0.71666666666666667</v>
      </c>
      <c r="DQ22" s="154">
        <v>0.66</v>
      </c>
      <c r="DR22" s="155">
        <v>0.63</v>
      </c>
      <c r="DS22" s="339">
        <v>2642</v>
      </c>
      <c r="DT22" s="153">
        <f>(1032+1095)/DS22</f>
        <v>0.80507191521574561</v>
      </c>
      <c r="DU22" s="280">
        <v>0.78</v>
      </c>
      <c r="DV22" s="280">
        <v>0.72</v>
      </c>
    </row>
    <row r="23" spans="1:126" ht="64.5" customHeight="1" thickBot="1" x14ac:dyDescent="0.3">
      <c r="A23" s="120" t="s">
        <v>28</v>
      </c>
      <c r="B23" s="121"/>
      <c r="C23" s="307" t="s">
        <v>24</v>
      </c>
      <c r="D23" s="308"/>
      <c r="E23" s="170">
        <v>407</v>
      </c>
      <c r="F23" s="156">
        <f>(167+182)/E23</f>
        <v>0.85749385749385754</v>
      </c>
      <c r="G23" s="157">
        <v>0.85</v>
      </c>
      <c r="H23" s="158">
        <v>0.81</v>
      </c>
      <c r="I23" s="322">
        <v>173</v>
      </c>
      <c r="J23" s="156">
        <f>(81+63)/I23</f>
        <v>0.83236994219653182</v>
      </c>
      <c r="K23" s="157">
        <v>0.85</v>
      </c>
      <c r="L23" s="158">
        <v>0.85</v>
      </c>
      <c r="M23" s="322">
        <v>115</v>
      </c>
      <c r="N23" s="156">
        <v>0.82350000000000001</v>
      </c>
      <c r="O23" s="157">
        <v>0.85</v>
      </c>
      <c r="P23" s="158">
        <v>0.7</v>
      </c>
      <c r="Q23" s="322">
        <v>127</v>
      </c>
      <c r="R23" s="156">
        <v>0.85829999999999995</v>
      </c>
      <c r="S23" s="157">
        <v>0.82</v>
      </c>
      <c r="T23" s="158">
        <v>0.85</v>
      </c>
      <c r="U23" s="322">
        <v>284</v>
      </c>
      <c r="V23" s="190">
        <v>0.78169999999999995</v>
      </c>
      <c r="W23" s="188">
        <v>0.78</v>
      </c>
      <c r="X23" s="189">
        <v>0.76</v>
      </c>
      <c r="Y23" s="322">
        <v>210</v>
      </c>
      <c r="Z23" s="156">
        <v>0.80379999999999996</v>
      </c>
      <c r="AA23" s="157">
        <v>0.91</v>
      </c>
      <c r="AB23" s="158">
        <v>0.8</v>
      </c>
      <c r="AC23" s="322">
        <v>146</v>
      </c>
      <c r="AD23" s="190">
        <v>0.84350000000000003</v>
      </c>
      <c r="AE23" s="188">
        <v>0.86</v>
      </c>
      <c r="AF23" s="189">
        <v>0.8</v>
      </c>
      <c r="AG23" s="340">
        <v>227</v>
      </c>
      <c r="AH23" s="156">
        <v>0.85460000000000003</v>
      </c>
      <c r="AI23" s="157">
        <v>0.87</v>
      </c>
      <c r="AJ23" s="158">
        <v>0.92</v>
      </c>
      <c r="AK23" s="81"/>
      <c r="AL23" s="340">
        <v>1689</v>
      </c>
      <c r="AM23" s="190">
        <f>(750+681)/AL23</f>
        <v>0.84724689165186506</v>
      </c>
      <c r="AN23" s="188">
        <v>0.85</v>
      </c>
      <c r="AO23" s="189">
        <v>0.81</v>
      </c>
      <c r="AP23" s="340">
        <v>2637</v>
      </c>
      <c r="AQ23" s="156">
        <f>(1117+997)/AP23</f>
        <v>0.80166856276071297</v>
      </c>
      <c r="AR23" s="157">
        <v>0.78</v>
      </c>
      <c r="AS23" s="211">
        <v>0.72</v>
      </c>
      <c r="AT23" s="9"/>
      <c r="AU23" s="171">
        <v>183</v>
      </c>
      <c r="AV23" s="191">
        <f>(84+28)/AU23</f>
        <v>0.61202185792349728</v>
      </c>
      <c r="AW23" s="157">
        <v>0.63</v>
      </c>
      <c r="AX23" s="158">
        <v>0.68</v>
      </c>
      <c r="AY23" s="171">
        <v>231</v>
      </c>
      <c r="AZ23" s="222">
        <f>(112+66)/AY23</f>
        <v>0.77056277056277056</v>
      </c>
      <c r="BA23" s="157">
        <v>0.57999999999999996</v>
      </c>
      <c r="BB23" s="158">
        <v>0.39</v>
      </c>
      <c r="BC23" s="171">
        <v>163</v>
      </c>
      <c r="BD23" s="156">
        <v>0.75460000000000005</v>
      </c>
      <c r="BE23" s="157">
        <v>0.76</v>
      </c>
      <c r="BF23" s="158">
        <v>0.56000000000000005</v>
      </c>
      <c r="BG23" s="171">
        <v>251</v>
      </c>
      <c r="BH23" s="156">
        <f>(115+63)/BG23</f>
        <v>0.70916334661354585</v>
      </c>
      <c r="BI23" s="157">
        <v>0.6</v>
      </c>
      <c r="BJ23" s="158">
        <v>0.43</v>
      </c>
      <c r="BK23" s="81"/>
      <c r="BL23" s="343">
        <f t="shared" si="0"/>
        <v>828</v>
      </c>
      <c r="BM23" s="156">
        <v>0.69329083665338653</v>
      </c>
      <c r="BN23" s="157">
        <v>0.64</v>
      </c>
      <c r="BO23" s="158">
        <v>0.51</v>
      </c>
      <c r="BP23" s="332">
        <v>2637</v>
      </c>
      <c r="BQ23" s="190">
        <f>(1117+997)/BP23</f>
        <v>0.80166856276071297</v>
      </c>
      <c r="BR23" s="188">
        <v>0.78</v>
      </c>
      <c r="BS23" s="189">
        <v>0.72</v>
      </c>
      <c r="BT23" s="9"/>
      <c r="BU23" s="171">
        <v>13</v>
      </c>
      <c r="BV23" s="156">
        <v>0.92</v>
      </c>
      <c r="BW23" s="157">
        <v>0.8</v>
      </c>
      <c r="BX23" s="158">
        <v>1</v>
      </c>
      <c r="BY23" s="171">
        <v>9</v>
      </c>
      <c r="BZ23" s="156">
        <v>1</v>
      </c>
      <c r="CA23" s="157">
        <v>0.8</v>
      </c>
      <c r="CB23" s="158">
        <v>0.82</v>
      </c>
      <c r="CC23" s="171">
        <v>31</v>
      </c>
      <c r="CD23" s="156">
        <v>0.80649999999999999</v>
      </c>
      <c r="CE23" s="157">
        <v>0.69</v>
      </c>
      <c r="CF23" s="158">
        <v>0.63</v>
      </c>
      <c r="CG23" s="171">
        <v>25</v>
      </c>
      <c r="CH23" s="156">
        <v>0.68</v>
      </c>
      <c r="CI23" s="157">
        <v>0.76</v>
      </c>
      <c r="CJ23" s="158">
        <v>0.75</v>
      </c>
      <c r="CK23" s="171">
        <v>15</v>
      </c>
      <c r="CL23" s="191">
        <v>0.4667</v>
      </c>
      <c r="CM23" s="157">
        <v>0.43</v>
      </c>
      <c r="CN23" s="158">
        <v>0.56000000000000005</v>
      </c>
      <c r="CO23" s="171">
        <v>10</v>
      </c>
      <c r="CP23" s="156">
        <v>0.6</v>
      </c>
      <c r="CQ23" s="157">
        <v>0.75</v>
      </c>
      <c r="CR23" s="158">
        <v>0.7</v>
      </c>
      <c r="CS23" s="171">
        <v>17</v>
      </c>
      <c r="CT23" s="156">
        <f>(12/17)</f>
        <v>0.70588235294117652</v>
      </c>
      <c r="CU23" s="271"/>
      <c r="CV23" s="272"/>
      <c r="CW23" s="81"/>
      <c r="CX23" s="172">
        <f t="shared" si="1"/>
        <v>120</v>
      </c>
      <c r="CY23" s="156">
        <f>(92/120)</f>
        <v>0.76666666666666672</v>
      </c>
      <c r="CZ23" s="157">
        <v>0.71</v>
      </c>
      <c r="DA23" s="158">
        <v>0.71</v>
      </c>
      <c r="DB23" s="332">
        <v>2637</v>
      </c>
      <c r="DC23" s="190">
        <f>(1117+997)/DB23</f>
        <v>0.80166856276071297</v>
      </c>
      <c r="DD23" s="282">
        <v>0.78</v>
      </c>
      <c r="DE23" s="282">
        <v>0.72</v>
      </c>
      <c r="DF23" s="9"/>
      <c r="DG23" s="340">
        <v>1689</v>
      </c>
      <c r="DH23" s="190">
        <f>(750+681)/DG23</f>
        <v>0.84724689165186506</v>
      </c>
      <c r="DI23" s="188">
        <v>0.85</v>
      </c>
      <c r="DJ23" s="189">
        <v>0.81</v>
      </c>
      <c r="DK23" s="343">
        <v>828</v>
      </c>
      <c r="DL23" s="156">
        <v>0.69329083665338653</v>
      </c>
      <c r="DM23" s="157">
        <v>0.64</v>
      </c>
      <c r="DN23" s="158">
        <v>0.51</v>
      </c>
      <c r="DO23" s="331">
        <v>119</v>
      </c>
      <c r="DP23" s="156">
        <f>(92/120)</f>
        <v>0.76666666666666672</v>
      </c>
      <c r="DQ23" s="157">
        <v>0.71</v>
      </c>
      <c r="DR23" s="158">
        <v>0.71</v>
      </c>
      <c r="DS23" s="332">
        <v>2637</v>
      </c>
      <c r="DT23" s="190">
        <f>(1117+997)/DS23</f>
        <v>0.80166856276071297</v>
      </c>
      <c r="DU23" s="282">
        <v>0.78</v>
      </c>
      <c r="DV23" s="282">
        <v>0.72</v>
      </c>
    </row>
    <row r="24" spans="1:126" ht="64.5" customHeight="1" thickBot="1" x14ac:dyDescent="0.3">
      <c r="A24" s="114" t="s">
        <v>23</v>
      </c>
      <c r="B24" s="115"/>
      <c r="C24" s="309" t="s">
        <v>22</v>
      </c>
      <c r="D24" s="310"/>
      <c r="E24" s="173">
        <v>359</v>
      </c>
      <c r="F24" s="162">
        <f>(146+149)/E24</f>
        <v>0.82172701949860727</v>
      </c>
      <c r="G24" s="151">
        <v>0.73</v>
      </c>
      <c r="H24" s="152">
        <v>0.81433224755700329</v>
      </c>
      <c r="I24" s="324">
        <v>140</v>
      </c>
      <c r="J24" s="175">
        <f>(33+52)/140</f>
        <v>0.6071428571428571</v>
      </c>
      <c r="K24" s="151">
        <v>0.81</v>
      </c>
      <c r="L24" s="152">
        <v>0.78658536585365857</v>
      </c>
      <c r="M24" s="324">
        <v>105</v>
      </c>
      <c r="N24" s="162">
        <v>0.77149999999999996</v>
      </c>
      <c r="O24" s="151">
        <v>0.64</v>
      </c>
      <c r="P24" s="152">
        <v>0.62637362637362637</v>
      </c>
      <c r="Q24" s="329">
        <v>114</v>
      </c>
      <c r="R24" s="162">
        <v>0.8246</v>
      </c>
      <c r="S24" s="151">
        <v>0.81</v>
      </c>
      <c r="T24" s="152">
        <v>0.65822784810126578</v>
      </c>
      <c r="U24" s="324">
        <v>218</v>
      </c>
      <c r="V24" s="162">
        <v>0.79179999999999995</v>
      </c>
      <c r="W24" s="151">
        <v>0.68</v>
      </c>
      <c r="X24" s="152">
        <v>0.73770491803278693</v>
      </c>
      <c r="Y24" s="324">
        <v>168</v>
      </c>
      <c r="Z24" s="175">
        <v>0.67800000000000005</v>
      </c>
      <c r="AA24" s="151">
        <v>0.8</v>
      </c>
      <c r="AB24" s="152">
        <v>0.76875000000000004</v>
      </c>
      <c r="AC24" s="324">
        <v>126</v>
      </c>
      <c r="AD24" s="162">
        <v>0.71630000000000005</v>
      </c>
      <c r="AE24" s="151">
        <v>0.7</v>
      </c>
      <c r="AF24" s="152">
        <v>0.83695652173913049</v>
      </c>
      <c r="AG24" s="326">
        <v>201</v>
      </c>
      <c r="AH24" s="162">
        <v>0.87060000000000004</v>
      </c>
      <c r="AI24" s="151">
        <v>0.83</v>
      </c>
      <c r="AJ24" s="152">
        <v>0.65625</v>
      </c>
      <c r="AK24" s="81"/>
      <c r="AL24" s="326">
        <v>1431</v>
      </c>
      <c r="AM24" s="162">
        <f>(526+582)/AL24</f>
        <v>0.77428371767994408</v>
      </c>
      <c r="AN24" s="151">
        <v>0.75</v>
      </c>
      <c r="AO24" s="152">
        <v>0.75677710843373491</v>
      </c>
      <c r="AP24" s="324">
        <v>2174</v>
      </c>
      <c r="AQ24" s="162">
        <f>(839+790)/AP24</f>
        <v>0.74931002759889609</v>
      </c>
      <c r="AR24" s="151">
        <v>0.71</v>
      </c>
      <c r="AS24" s="152">
        <v>0.72272727272727277</v>
      </c>
      <c r="AT24" s="9"/>
      <c r="AU24" s="326">
        <v>146</v>
      </c>
      <c r="AV24" s="162">
        <v>0.76719999999999999</v>
      </c>
      <c r="AW24" s="151">
        <v>0.65</v>
      </c>
      <c r="AX24" s="152">
        <v>0.51898734177215189</v>
      </c>
      <c r="AY24" s="328">
        <v>182</v>
      </c>
      <c r="AZ24" s="175">
        <f>(70+38)/AY24</f>
        <v>0.59340659340659341</v>
      </c>
      <c r="BA24" s="151">
        <v>0.48</v>
      </c>
      <c r="BB24" s="152">
        <v>0.7816091954022989</v>
      </c>
      <c r="BC24" s="328">
        <v>137</v>
      </c>
      <c r="BD24" s="162">
        <v>0.75190000000000001</v>
      </c>
      <c r="BE24" s="151">
        <v>0.59</v>
      </c>
      <c r="BF24" s="152">
        <v>0.49</v>
      </c>
      <c r="BG24" s="341">
        <v>190</v>
      </c>
      <c r="BH24" s="219">
        <f>(92+54)/BG24</f>
        <v>0.76842105263157889</v>
      </c>
      <c r="BI24" s="85" t="s">
        <v>4</v>
      </c>
      <c r="BJ24" s="86"/>
      <c r="BK24" s="81"/>
      <c r="BL24" s="360">
        <f t="shared" si="0"/>
        <v>655</v>
      </c>
      <c r="BM24" s="175">
        <v>0.68613026315789472</v>
      </c>
      <c r="BN24" s="151">
        <v>0.56000000000000005</v>
      </c>
      <c r="BO24" s="152">
        <v>0.61805555555555558</v>
      </c>
      <c r="BP24" s="339">
        <v>2174</v>
      </c>
      <c r="BQ24" s="162">
        <f>(839+790)/BP24</f>
        <v>0.74931002759889609</v>
      </c>
      <c r="BR24" s="151">
        <v>0.71</v>
      </c>
      <c r="BS24" s="152">
        <v>0.72272727272727277</v>
      </c>
      <c r="BT24" s="9"/>
      <c r="BU24" s="341" t="s">
        <v>3</v>
      </c>
      <c r="BV24" s="262" t="s">
        <v>4</v>
      </c>
      <c r="BW24" s="225" t="s">
        <v>13</v>
      </c>
      <c r="BX24" s="226"/>
      <c r="BY24" s="323">
        <v>9</v>
      </c>
      <c r="BZ24" s="219">
        <v>0.85719999999999996</v>
      </c>
      <c r="CA24" s="85" t="s">
        <v>10</v>
      </c>
      <c r="CB24" s="86"/>
      <c r="CC24" s="323">
        <v>23</v>
      </c>
      <c r="CD24" s="259">
        <v>0.60870000000000002</v>
      </c>
      <c r="CE24" s="85" t="s">
        <v>10</v>
      </c>
      <c r="CF24" s="86"/>
      <c r="CG24" s="323">
        <v>18</v>
      </c>
      <c r="CH24" s="265">
        <v>0.61109999999999998</v>
      </c>
      <c r="CI24" s="266" t="s">
        <v>10</v>
      </c>
      <c r="CJ24" s="267"/>
      <c r="CK24" s="328">
        <v>12</v>
      </c>
      <c r="CL24" s="259">
        <v>0.66669999999999996</v>
      </c>
      <c r="CM24" s="85" t="s">
        <v>10</v>
      </c>
      <c r="CN24" s="86"/>
      <c r="CO24" s="173">
        <v>7</v>
      </c>
      <c r="CP24" s="219">
        <v>0.85719999999999996</v>
      </c>
      <c r="CQ24" s="85" t="s">
        <v>10</v>
      </c>
      <c r="CR24" s="86"/>
      <c r="CS24" s="173">
        <v>11</v>
      </c>
      <c r="CT24" s="219">
        <f>3/11</f>
        <v>0.27272727272727271</v>
      </c>
      <c r="CU24" s="271"/>
      <c r="CV24" s="272"/>
      <c r="CW24" s="81"/>
      <c r="CX24" s="173">
        <v>88</v>
      </c>
      <c r="CY24" s="259">
        <v>0.60015000000000007</v>
      </c>
      <c r="CZ24" s="85" t="s">
        <v>10</v>
      </c>
      <c r="DA24" s="86"/>
      <c r="DB24" s="339">
        <v>2174</v>
      </c>
      <c r="DC24" s="162">
        <f>(839+790)/DB24</f>
        <v>0.74931002759889609</v>
      </c>
      <c r="DD24" s="151">
        <v>0.71</v>
      </c>
      <c r="DE24" s="152">
        <v>0.72272727272727277</v>
      </c>
      <c r="DF24" s="9"/>
      <c r="DG24" s="326">
        <v>1431</v>
      </c>
      <c r="DH24" s="162">
        <f>(526+582)/DG24</f>
        <v>0.77428371767994408</v>
      </c>
      <c r="DI24" s="151">
        <v>0.75</v>
      </c>
      <c r="DJ24" s="152">
        <v>0.75677710843373491</v>
      </c>
      <c r="DK24" s="360">
        <v>655</v>
      </c>
      <c r="DL24" s="175">
        <v>0.68613026315789472</v>
      </c>
      <c r="DM24" s="151">
        <v>0.56000000000000005</v>
      </c>
      <c r="DN24" s="152">
        <v>0.61805555555555558</v>
      </c>
      <c r="DO24" s="173">
        <v>80</v>
      </c>
      <c r="DP24" s="259">
        <v>0.60015000000000007</v>
      </c>
      <c r="DQ24" s="374" t="s">
        <v>10</v>
      </c>
      <c r="DR24" s="375"/>
      <c r="DS24" s="339">
        <v>2174</v>
      </c>
      <c r="DT24" s="162">
        <f>(839+790)/DS24</f>
        <v>0.74931002759889609</v>
      </c>
      <c r="DU24" s="151">
        <v>0.71</v>
      </c>
      <c r="DV24" s="152">
        <v>0.72272727272727277</v>
      </c>
    </row>
    <row r="25" spans="1:126" ht="64.5" customHeight="1" thickBot="1" x14ac:dyDescent="0.3">
      <c r="A25" s="116" t="s">
        <v>23</v>
      </c>
      <c r="B25" s="117"/>
      <c r="C25" s="310" t="s">
        <v>82</v>
      </c>
      <c r="D25" s="311"/>
      <c r="E25" s="171">
        <v>403</v>
      </c>
      <c r="F25" s="164">
        <f>381/403</f>
        <v>0.94540942928039706</v>
      </c>
      <c r="G25" s="83" t="s">
        <v>13</v>
      </c>
      <c r="H25" s="84"/>
      <c r="I25" s="325">
        <v>177</v>
      </c>
      <c r="J25" s="156">
        <f>170/177</f>
        <v>0.96045197740112997</v>
      </c>
      <c r="K25" s="83" t="s">
        <v>13</v>
      </c>
      <c r="L25" s="84"/>
      <c r="M25" s="322">
        <v>115</v>
      </c>
      <c r="N25" s="156">
        <v>0.99</v>
      </c>
      <c r="O25" s="83" t="s">
        <v>13</v>
      </c>
      <c r="P25" s="84"/>
      <c r="Q25" s="330">
        <v>124</v>
      </c>
      <c r="R25" s="181">
        <v>0.57330000000000003</v>
      </c>
      <c r="S25" s="83" t="s">
        <v>13</v>
      </c>
      <c r="T25" s="84"/>
      <c r="U25" s="328">
        <v>280</v>
      </c>
      <c r="V25" s="156">
        <v>0.93159999999999998</v>
      </c>
      <c r="W25" s="83" t="s">
        <v>13</v>
      </c>
      <c r="X25" s="84"/>
      <c r="Y25" s="334">
        <v>209</v>
      </c>
      <c r="Z25" s="191">
        <v>0.66800000000000004</v>
      </c>
      <c r="AA25" s="83" t="s">
        <v>13</v>
      </c>
      <c r="AB25" s="84"/>
      <c r="AC25" s="334">
        <v>144</v>
      </c>
      <c r="AD25" s="190">
        <v>0.97909999999999997</v>
      </c>
      <c r="AE25" s="83" t="s">
        <v>13</v>
      </c>
      <c r="AF25" s="84"/>
      <c r="AG25" s="332">
        <v>227</v>
      </c>
      <c r="AH25" s="156">
        <v>0.95169999999999999</v>
      </c>
      <c r="AI25" s="83" t="s">
        <v>13</v>
      </c>
      <c r="AJ25" s="84"/>
      <c r="AK25" s="81"/>
      <c r="AL25" s="327">
        <v>1679</v>
      </c>
      <c r="AM25" s="190">
        <v>0.95050000000000001</v>
      </c>
      <c r="AN25" s="83" t="s">
        <v>13</v>
      </c>
      <c r="AO25" s="84"/>
      <c r="AP25" s="322">
        <v>2611</v>
      </c>
      <c r="AQ25" s="156">
        <f>2386/2611</f>
        <v>0.91382612026043664</v>
      </c>
      <c r="AR25" s="223" t="s">
        <v>13</v>
      </c>
      <c r="AS25" s="224"/>
      <c r="AT25" s="11"/>
      <c r="AU25" s="340">
        <v>179</v>
      </c>
      <c r="AV25" s="156">
        <v>0.79330000000000001</v>
      </c>
      <c r="AW25" s="223" t="s">
        <v>13</v>
      </c>
      <c r="AX25" s="224"/>
      <c r="AY25" s="325">
        <v>229</v>
      </c>
      <c r="AZ25" s="187">
        <v>0.86460000000000004</v>
      </c>
      <c r="BA25" s="241" t="s">
        <v>13</v>
      </c>
      <c r="BB25" s="242"/>
      <c r="BC25" s="321">
        <v>161</v>
      </c>
      <c r="BD25" s="190">
        <v>0.91900000000000004</v>
      </c>
      <c r="BE25" s="223" t="s">
        <v>13</v>
      </c>
      <c r="BF25" s="224"/>
      <c r="BG25" s="171">
        <v>250</v>
      </c>
      <c r="BH25" s="248">
        <f>(250-35)/BG25</f>
        <v>0.86</v>
      </c>
      <c r="BI25" s="241" t="s">
        <v>13</v>
      </c>
      <c r="BJ25" s="242"/>
      <c r="BK25" s="81"/>
      <c r="BL25" s="343">
        <f t="shared" si="0"/>
        <v>819</v>
      </c>
      <c r="BM25" s="156">
        <v>0.83339999999999992</v>
      </c>
      <c r="BN25" s="223" t="s">
        <v>13</v>
      </c>
      <c r="BO25" s="224"/>
      <c r="BP25" s="339">
        <v>2611</v>
      </c>
      <c r="BQ25" s="190">
        <f>2386/2611</f>
        <v>0.91382612026043664</v>
      </c>
      <c r="BR25" s="83" t="s">
        <v>13</v>
      </c>
      <c r="BS25" s="84"/>
      <c r="BT25" s="11"/>
      <c r="BU25" s="340" t="s">
        <v>3</v>
      </c>
      <c r="BV25" s="263" t="s">
        <v>6</v>
      </c>
      <c r="BW25" s="223" t="s">
        <v>13</v>
      </c>
      <c r="BX25" s="224"/>
      <c r="BY25" s="322">
        <v>9</v>
      </c>
      <c r="BZ25" s="217">
        <v>0.7</v>
      </c>
      <c r="CA25" s="223" t="s">
        <v>13</v>
      </c>
      <c r="CB25" s="224"/>
      <c r="CC25" s="171">
        <v>30</v>
      </c>
      <c r="CD25" s="217">
        <v>0.86670000000000003</v>
      </c>
      <c r="CE25" s="223" t="s">
        <v>13</v>
      </c>
      <c r="CF25" s="224"/>
      <c r="CG25" s="171">
        <v>26</v>
      </c>
      <c r="CH25" s="260">
        <v>0.69230000000000003</v>
      </c>
      <c r="CI25" s="223" t="s">
        <v>13</v>
      </c>
      <c r="CJ25" s="224"/>
      <c r="CK25" s="171">
        <v>15</v>
      </c>
      <c r="CL25" s="217">
        <v>0.8</v>
      </c>
      <c r="CM25" s="223" t="s">
        <v>13</v>
      </c>
      <c r="CN25" s="224"/>
      <c r="CO25" s="340">
        <v>10</v>
      </c>
      <c r="CP25" s="217">
        <v>0.9</v>
      </c>
      <c r="CQ25" s="223" t="s">
        <v>13</v>
      </c>
      <c r="CR25" s="224"/>
      <c r="CS25" s="171">
        <v>17</v>
      </c>
      <c r="CT25" s="217">
        <f>(7/17)</f>
        <v>0.41176470588235292</v>
      </c>
      <c r="CU25" s="271"/>
      <c r="CV25" s="272"/>
      <c r="CW25" s="81"/>
      <c r="CX25" s="331">
        <v>116</v>
      </c>
      <c r="CY25" s="276">
        <f>(73/116)</f>
        <v>0.62931034482758619</v>
      </c>
      <c r="CZ25" s="241" t="s">
        <v>13</v>
      </c>
      <c r="DA25" s="242"/>
      <c r="DB25" s="339">
        <v>2611</v>
      </c>
      <c r="DC25" s="190">
        <f>2386/2611</f>
        <v>0.91382612026043664</v>
      </c>
      <c r="DD25" s="241" t="s">
        <v>13</v>
      </c>
      <c r="DE25" s="242"/>
      <c r="DF25" s="11"/>
      <c r="DG25" s="327">
        <v>1679</v>
      </c>
      <c r="DH25" s="190">
        <v>0.95050000000000001</v>
      </c>
      <c r="DI25" s="184" t="s">
        <v>13</v>
      </c>
      <c r="DJ25" s="185"/>
      <c r="DK25" s="343">
        <v>819</v>
      </c>
      <c r="DL25" s="156">
        <v>0.83339999999999992</v>
      </c>
      <c r="DM25" s="348" t="s">
        <v>13</v>
      </c>
      <c r="DN25" s="349"/>
      <c r="DO25" s="171">
        <v>107</v>
      </c>
      <c r="DP25" s="276">
        <f>(73/116)</f>
        <v>0.62931034482758619</v>
      </c>
      <c r="DQ25" s="381" t="s">
        <v>13</v>
      </c>
      <c r="DR25" s="382"/>
      <c r="DS25" s="339">
        <v>2611</v>
      </c>
      <c r="DT25" s="190">
        <f>2386/2611</f>
        <v>0.91382612026043664</v>
      </c>
      <c r="DU25" s="381" t="s">
        <v>13</v>
      </c>
      <c r="DV25" s="382"/>
    </row>
    <row r="26" spans="1:126" ht="63" customHeight="1" x14ac:dyDescent="0.25">
      <c r="A26" s="109" t="s">
        <v>21</v>
      </c>
      <c r="B26" s="109"/>
      <c r="C26" s="312" t="s">
        <v>20</v>
      </c>
      <c r="D26" s="303"/>
      <c r="E26" s="172">
        <v>396</v>
      </c>
      <c r="F26" s="162">
        <v>0.78</v>
      </c>
      <c r="G26" s="85" t="s">
        <v>13</v>
      </c>
      <c r="H26" s="86"/>
      <c r="I26" s="326">
        <v>178</v>
      </c>
      <c r="J26" s="176">
        <v>0.67420000000000002</v>
      </c>
      <c r="K26" s="85" t="s">
        <v>13</v>
      </c>
      <c r="L26" s="86"/>
      <c r="M26" s="324">
        <v>114</v>
      </c>
      <c r="N26" s="162">
        <v>0.93859999999999999</v>
      </c>
      <c r="O26" s="85" t="s">
        <v>13</v>
      </c>
      <c r="P26" s="86"/>
      <c r="Q26" s="173">
        <v>124</v>
      </c>
      <c r="R26" s="182">
        <v>0.6532</v>
      </c>
      <c r="S26" s="85" t="s">
        <v>13</v>
      </c>
      <c r="T26" s="86"/>
      <c r="U26" s="326">
        <v>279</v>
      </c>
      <c r="V26" s="176">
        <v>0.57350000000000001</v>
      </c>
      <c r="W26" s="85" t="s">
        <v>13</v>
      </c>
      <c r="X26" s="86"/>
      <c r="Y26" s="324">
        <v>202</v>
      </c>
      <c r="Z26" s="192">
        <v>0.83599999999999997</v>
      </c>
      <c r="AA26" s="85" t="s">
        <v>13</v>
      </c>
      <c r="AB26" s="86"/>
      <c r="AC26" s="324">
        <v>141</v>
      </c>
      <c r="AD26" s="162">
        <v>0.91490000000000005</v>
      </c>
      <c r="AE26" s="85" t="s">
        <v>13</v>
      </c>
      <c r="AF26" s="86"/>
      <c r="AG26" s="326">
        <v>225</v>
      </c>
      <c r="AH26" s="196">
        <v>0.69330000000000003</v>
      </c>
      <c r="AI26" s="85" t="s">
        <v>13</v>
      </c>
      <c r="AJ26" s="86"/>
      <c r="AK26" s="81"/>
      <c r="AL26" s="326">
        <v>1659</v>
      </c>
      <c r="AM26" s="162">
        <f>1198/(1481+178)</f>
        <v>0.72212176009644369</v>
      </c>
      <c r="AN26" s="85" t="s">
        <v>13</v>
      </c>
      <c r="AO26" s="86"/>
      <c r="AP26" s="324">
        <v>2570</v>
      </c>
      <c r="AQ26" s="175">
        <f>1694/2570</f>
        <v>0.65914396887159532</v>
      </c>
      <c r="AR26" s="243" t="s">
        <v>13</v>
      </c>
      <c r="AS26" s="244"/>
      <c r="AT26" s="11"/>
      <c r="AU26" s="173">
        <v>165</v>
      </c>
      <c r="AV26" s="213">
        <v>0.2606</v>
      </c>
      <c r="AW26" s="225" t="s">
        <v>13</v>
      </c>
      <c r="AX26" s="226"/>
      <c r="AY26" s="326">
        <v>224</v>
      </c>
      <c r="AZ26" s="219">
        <v>0.73660000000000003</v>
      </c>
      <c r="BA26" s="243" t="s">
        <v>13</v>
      </c>
      <c r="BB26" s="244"/>
      <c r="BC26" s="323">
        <v>162</v>
      </c>
      <c r="BD26" s="196">
        <v>0.39510000000000001</v>
      </c>
      <c r="BE26" s="245" t="s">
        <v>13</v>
      </c>
      <c r="BF26" s="226"/>
      <c r="BG26" s="341">
        <v>245</v>
      </c>
      <c r="BH26" s="175">
        <v>0.56000000000000005</v>
      </c>
      <c r="BI26" s="243" t="s">
        <v>13</v>
      </c>
      <c r="BJ26" s="244"/>
      <c r="BK26" s="81"/>
      <c r="BL26" s="360">
        <f t="shared" si="0"/>
        <v>796</v>
      </c>
      <c r="BM26" s="176">
        <v>0.48807500000000004</v>
      </c>
      <c r="BN26" s="225" t="s">
        <v>13</v>
      </c>
      <c r="BO26" s="226"/>
      <c r="BP26" s="341">
        <v>2570</v>
      </c>
      <c r="BQ26" s="162">
        <f>1694/2570</f>
        <v>0.65914396887159532</v>
      </c>
      <c r="BR26" s="85" t="s">
        <v>13</v>
      </c>
      <c r="BS26" s="86"/>
      <c r="BT26" s="11"/>
      <c r="BU26" s="341">
        <v>12</v>
      </c>
      <c r="BV26" s="218">
        <v>1</v>
      </c>
      <c r="BW26" s="225" t="s">
        <v>13</v>
      </c>
      <c r="BX26" s="226"/>
      <c r="BY26" s="323">
        <v>9</v>
      </c>
      <c r="BZ26" s="192">
        <v>0.77780000000000005</v>
      </c>
      <c r="CA26" s="225" t="s">
        <v>13</v>
      </c>
      <c r="CB26" s="226"/>
      <c r="CC26" s="323">
        <v>29</v>
      </c>
      <c r="CD26" s="176">
        <v>0.51719999999999999</v>
      </c>
      <c r="CE26" s="225" t="s">
        <v>13</v>
      </c>
      <c r="CF26" s="226"/>
      <c r="CG26" s="323">
        <v>24</v>
      </c>
      <c r="CH26" s="192">
        <v>0.83330000000000004</v>
      </c>
      <c r="CI26" s="225" t="s">
        <v>13</v>
      </c>
      <c r="CJ26" s="226"/>
      <c r="CK26" s="323">
        <v>15</v>
      </c>
      <c r="CL26" s="192">
        <v>0.9</v>
      </c>
      <c r="CM26" s="225" t="s">
        <v>13</v>
      </c>
      <c r="CN26" s="226"/>
      <c r="CO26" s="341">
        <v>10</v>
      </c>
      <c r="CP26" s="192">
        <v>0.9</v>
      </c>
      <c r="CQ26" s="225" t="s">
        <v>13</v>
      </c>
      <c r="CR26" s="226"/>
      <c r="CS26" s="341">
        <v>17</v>
      </c>
      <c r="CT26" s="192">
        <f>(10/16)</f>
        <v>0.625</v>
      </c>
      <c r="CU26" s="271"/>
      <c r="CV26" s="272"/>
      <c r="CW26" s="81"/>
      <c r="CX26" s="173">
        <v>115</v>
      </c>
      <c r="CY26" s="162">
        <f>(86/115)</f>
        <v>0.74782608695652175</v>
      </c>
      <c r="CZ26" s="243" t="s">
        <v>13</v>
      </c>
      <c r="DA26" s="244"/>
      <c r="DB26" s="341">
        <v>2570</v>
      </c>
      <c r="DC26" s="162">
        <f>1694/2570</f>
        <v>0.65914396887159532</v>
      </c>
      <c r="DD26" s="243" t="s">
        <v>13</v>
      </c>
      <c r="DE26" s="244"/>
      <c r="DF26" s="11"/>
      <c r="DG26" s="326">
        <v>1659</v>
      </c>
      <c r="DH26" s="162">
        <f>1198/(1481+178)</f>
        <v>0.72212176009644369</v>
      </c>
      <c r="DI26" s="374" t="s">
        <v>13</v>
      </c>
      <c r="DJ26" s="375"/>
      <c r="DK26" s="360">
        <v>796</v>
      </c>
      <c r="DL26" s="176">
        <v>0.48807500000000004</v>
      </c>
      <c r="DM26" s="370" t="s">
        <v>13</v>
      </c>
      <c r="DN26" s="371"/>
      <c r="DO26" s="172">
        <v>116</v>
      </c>
      <c r="DP26" s="162">
        <f>(86/115)</f>
        <v>0.74782608695652175</v>
      </c>
      <c r="DQ26" s="379" t="s">
        <v>13</v>
      </c>
      <c r="DR26" s="380"/>
      <c r="DS26" s="341">
        <v>2570</v>
      </c>
      <c r="DT26" s="162">
        <f>1694/2570</f>
        <v>0.65914396887159532</v>
      </c>
      <c r="DU26" s="379" t="s">
        <v>13</v>
      </c>
      <c r="DV26" s="380"/>
    </row>
    <row r="27" spans="1:126" ht="64.5" customHeight="1" x14ac:dyDescent="0.25">
      <c r="A27" s="110" t="s">
        <v>21</v>
      </c>
      <c r="B27" s="110"/>
      <c r="C27" s="313" t="s">
        <v>83</v>
      </c>
      <c r="D27" s="313"/>
      <c r="E27" s="172">
        <v>404</v>
      </c>
      <c r="F27" s="153">
        <f>352/403</f>
        <v>0.87344913151364767</v>
      </c>
      <c r="G27" s="87" t="s">
        <v>13</v>
      </c>
      <c r="H27" s="88"/>
      <c r="I27" s="170">
        <v>175</v>
      </c>
      <c r="J27" s="153">
        <f>145/175</f>
        <v>0.82857142857142863</v>
      </c>
      <c r="K27" s="87" t="s">
        <v>13</v>
      </c>
      <c r="L27" s="88"/>
      <c r="M27" s="323">
        <v>116</v>
      </c>
      <c r="N27" s="153">
        <v>0.93269999999999997</v>
      </c>
      <c r="O27" s="87" t="s">
        <v>13</v>
      </c>
      <c r="P27" s="88"/>
      <c r="Q27" s="170">
        <v>124</v>
      </c>
      <c r="R27" s="183">
        <v>0.82940000000000003</v>
      </c>
      <c r="S27" s="87" t="s">
        <v>13</v>
      </c>
      <c r="T27" s="88"/>
      <c r="U27" s="332">
        <v>282</v>
      </c>
      <c r="V27" s="187">
        <v>0.68810000000000004</v>
      </c>
      <c r="W27" s="87" t="s">
        <v>13</v>
      </c>
      <c r="X27" s="88"/>
      <c r="Y27" s="323">
        <v>207</v>
      </c>
      <c r="Z27" s="163">
        <v>0.61899999999999999</v>
      </c>
      <c r="AA27" s="87" t="s">
        <v>13</v>
      </c>
      <c r="AB27" s="88"/>
      <c r="AC27" s="170">
        <v>147</v>
      </c>
      <c r="AD27" s="153">
        <v>0.92510000000000003</v>
      </c>
      <c r="AE27" s="87" t="s">
        <v>13</v>
      </c>
      <c r="AF27" s="88"/>
      <c r="AG27" s="339">
        <v>232</v>
      </c>
      <c r="AH27" s="153">
        <v>0.83850000000000002</v>
      </c>
      <c r="AI27" s="87" t="s">
        <v>13</v>
      </c>
      <c r="AJ27" s="88"/>
      <c r="AK27" s="81"/>
      <c r="AL27" s="341">
        <v>1683</v>
      </c>
      <c r="AM27" s="153">
        <f>1423/1683</f>
        <v>0.84551396316102201</v>
      </c>
      <c r="AN27" s="87" t="s">
        <v>13</v>
      </c>
      <c r="AO27" s="88"/>
      <c r="AP27" s="323">
        <v>2619</v>
      </c>
      <c r="AQ27" s="153">
        <f>2127/AP27</f>
        <v>0.81214203894616266</v>
      </c>
      <c r="AR27" s="227" t="s">
        <v>13</v>
      </c>
      <c r="AS27" s="228"/>
      <c r="AT27" s="11"/>
      <c r="AU27" s="170">
        <v>179</v>
      </c>
      <c r="AV27" s="214">
        <v>0.55859999999999999</v>
      </c>
      <c r="AW27" s="227" t="s">
        <v>13</v>
      </c>
      <c r="AX27" s="228"/>
      <c r="AY27" s="341">
        <v>228</v>
      </c>
      <c r="AZ27" s="220">
        <f>188/228</f>
        <v>0.82456140350877194</v>
      </c>
      <c r="BA27" s="227" t="s">
        <v>13</v>
      </c>
      <c r="BB27" s="228"/>
      <c r="BC27" s="323">
        <v>156</v>
      </c>
      <c r="BD27" s="247">
        <v>0.63460000000000005</v>
      </c>
      <c r="BE27" s="246" t="s">
        <v>13</v>
      </c>
      <c r="BF27" s="242"/>
      <c r="BG27" s="341">
        <v>256</v>
      </c>
      <c r="BH27" s="153">
        <f>(256-47)/BG27</f>
        <v>0.81640625</v>
      </c>
      <c r="BI27" s="241" t="s">
        <v>13</v>
      </c>
      <c r="BJ27" s="242"/>
      <c r="BK27" s="81"/>
      <c r="BL27" s="361">
        <f t="shared" si="0"/>
        <v>819</v>
      </c>
      <c r="BM27" s="163">
        <v>0.55827656250000002</v>
      </c>
      <c r="BN27" s="227" t="s">
        <v>13</v>
      </c>
      <c r="BO27" s="228"/>
      <c r="BP27" s="341">
        <v>2619</v>
      </c>
      <c r="BQ27" s="153">
        <f>2127/BP27</f>
        <v>0.81214203894616266</v>
      </c>
      <c r="BR27" s="87" t="s">
        <v>13</v>
      </c>
      <c r="BS27" s="88"/>
      <c r="BT27" s="11"/>
      <c r="BU27" s="342">
        <v>14</v>
      </c>
      <c r="BV27" s="248">
        <v>0.92849999999999999</v>
      </c>
      <c r="BW27" s="241" t="s">
        <v>13</v>
      </c>
      <c r="BX27" s="242"/>
      <c r="BY27" s="328">
        <v>9</v>
      </c>
      <c r="BZ27" s="190">
        <v>1</v>
      </c>
      <c r="CA27" s="241" t="s">
        <v>13</v>
      </c>
      <c r="CB27" s="242"/>
      <c r="CC27" s="328">
        <v>29</v>
      </c>
      <c r="CD27" s="190">
        <v>0.73519999999999996</v>
      </c>
      <c r="CE27" s="241" t="s">
        <v>13</v>
      </c>
      <c r="CF27" s="242"/>
      <c r="CG27" s="328">
        <v>26</v>
      </c>
      <c r="CH27" s="190">
        <v>0.88</v>
      </c>
      <c r="CI27" s="241" t="s">
        <v>13</v>
      </c>
      <c r="CJ27" s="242"/>
      <c r="CK27" s="328">
        <v>15</v>
      </c>
      <c r="CL27" s="187">
        <v>7.1400000000000005E-2</v>
      </c>
      <c r="CM27" s="241" t="s">
        <v>13</v>
      </c>
      <c r="CN27" s="242"/>
      <c r="CO27" s="342">
        <v>10</v>
      </c>
      <c r="CP27" s="187">
        <v>0.2</v>
      </c>
      <c r="CQ27" s="241" t="s">
        <v>13</v>
      </c>
      <c r="CR27" s="242"/>
      <c r="CS27" s="342">
        <v>17</v>
      </c>
      <c r="CT27" s="187">
        <f>12/17</f>
        <v>0.70588235294117652</v>
      </c>
      <c r="CU27" s="271"/>
      <c r="CV27" s="272"/>
      <c r="CW27" s="81"/>
      <c r="CX27" s="170">
        <v>119</v>
      </c>
      <c r="CY27" s="163">
        <f>(97/119)</f>
        <v>0.81512605042016806</v>
      </c>
      <c r="CZ27" s="227" t="s">
        <v>13</v>
      </c>
      <c r="DA27" s="228"/>
      <c r="DB27" s="341">
        <v>2619</v>
      </c>
      <c r="DC27" s="153">
        <f>2127/DB27</f>
        <v>0.81214203894616266</v>
      </c>
      <c r="DD27" s="227" t="s">
        <v>13</v>
      </c>
      <c r="DE27" s="228"/>
      <c r="DF27" s="11"/>
      <c r="DG27" s="341">
        <v>1683</v>
      </c>
      <c r="DH27" s="153">
        <f>1423/1683</f>
        <v>0.84551396316102201</v>
      </c>
      <c r="DI27" s="376" t="s">
        <v>13</v>
      </c>
      <c r="DJ27" s="377"/>
      <c r="DK27" s="361">
        <v>819</v>
      </c>
      <c r="DL27" s="163">
        <v>0.55827656250000002</v>
      </c>
      <c r="DM27" s="372" t="s">
        <v>13</v>
      </c>
      <c r="DN27" s="373"/>
      <c r="DO27" s="170">
        <v>120</v>
      </c>
      <c r="DP27" s="163">
        <f>(97/119)</f>
        <v>0.81512605042016806</v>
      </c>
      <c r="DQ27" s="372" t="s">
        <v>13</v>
      </c>
      <c r="DR27" s="373"/>
      <c r="DS27" s="341">
        <v>2619</v>
      </c>
      <c r="DT27" s="153">
        <f>2127/DS27</f>
        <v>0.81214203894616266</v>
      </c>
      <c r="DU27" s="372" t="s">
        <v>13</v>
      </c>
      <c r="DV27" s="373"/>
    </row>
    <row r="28" spans="1:126" ht="64.5" customHeight="1" x14ac:dyDescent="0.25">
      <c r="A28" s="110" t="s">
        <v>21</v>
      </c>
      <c r="B28" s="110"/>
      <c r="C28" s="314" t="s">
        <v>19</v>
      </c>
      <c r="D28" s="305"/>
      <c r="E28" s="170">
        <v>407</v>
      </c>
      <c r="F28" s="153">
        <v>0.81</v>
      </c>
      <c r="G28" s="87" t="s">
        <v>13</v>
      </c>
      <c r="H28" s="88"/>
      <c r="I28" s="172" t="s">
        <v>3</v>
      </c>
      <c r="J28" s="91" t="s">
        <v>18</v>
      </c>
      <c r="K28" s="87" t="s">
        <v>13</v>
      </c>
      <c r="L28" s="88"/>
      <c r="M28" s="321">
        <v>116</v>
      </c>
      <c r="N28" s="153">
        <v>0.93969999999999998</v>
      </c>
      <c r="O28" s="87" t="s">
        <v>13</v>
      </c>
      <c r="P28" s="88"/>
      <c r="Q28" s="170" t="s">
        <v>3</v>
      </c>
      <c r="R28" s="93" t="s">
        <v>18</v>
      </c>
      <c r="S28" s="87" t="s">
        <v>13</v>
      </c>
      <c r="T28" s="88"/>
      <c r="U28" s="333" t="s">
        <v>3</v>
      </c>
      <c r="V28" s="91" t="s">
        <v>18</v>
      </c>
      <c r="W28" s="87" t="s">
        <v>13</v>
      </c>
      <c r="X28" s="88"/>
      <c r="Y28" s="321">
        <v>210</v>
      </c>
      <c r="Z28" s="163">
        <f>(12+132)/Y28</f>
        <v>0.68571428571428572</v>
      </c>
      <c r="AA28" s="87" t="s">
        <v>13</v>
      </c>
      <c r="AB28" s="88"/>
      <c r="AC28" s="172" t="s">
        <v>3</v>
      </c>
      <c r="AD28" s="91" t="s">
        <v>18</v>
      </c>
      <c r="AE28" s="87" t="s">
        <v>13</v>
      </c>
      <c r="AF28" s="88"/>
      <c r="AG28" s="170" t="s">
        <v>3</v>
      </c>
      <c r="AH28" s="91" t="s">
        <v>18</v>
      </c>
      <c r="AI28" s="87" t="s">
        <v>13</v>
      </c>
      <c r="AJ28" s="88"/>
      <c r="AK28" s="81"/>
      <c r="AL28" s="339">
        <v>733</v>
      </c>
      <c r="AM28" s="153">
        <f>582/733</f>
        <v>0.79399727148703958</v>
      </c>
      <c r="AN28" s="87" t="s">
        <v>13</v>
      </c>
      <c r="AO28" s="88"/>
      <c r="AP28" s="321">
        <v>733</v>
      </c>
      <c r="AQ28" s="153">
        <f>(60+522)/AP28</f>
        <v>0.79399727148703958</v>
      </c>
      <c r="AR28" s="227" t="s">
        <v>13</v>
      </c>
      <c r="AS28" s="228"/>
      <c r="AT28" s="11"/>
      <c r="AU28" s="350" t="s">
        <v>17</v>
      </c>
      <c r="AV28" s="351"/>
      <c r="AW28" s="351"/>
      <c r="AX28" s="351"/>
      <c r="AY28" s="351"/>
      <c r="AZ28" s="351"/>
      <c r="BA28" s="351"/>
      <c r="BB28" s="351"/>
      <c r="BC28" s="351"/>
      <c r="BD28" s="351"/>
      <c r="BE28" s="351"/>
      <c r="BF28" s="351"/>
      <c r="BG28" s="351"/>
      <c r="BH28" s="351"/>
      <c r="BI28" s="351"/>
      <c r="BJ28" s="352"/>
      <c r="BK28" s="81"/>
      <c r="BL28" s="361" t="s">
        <v>3</v>
      </c>
      <c r="BM28" s="254" t="s">
        <v>18</v>
      </c>
      <c r="BN28" s="227" t="s">
        <v>13</v>
      </c>
      <c r="BO28" s="228"/>
      <c r="BP28" s="339">
        <v>733</v>
      </c>
      <c r="BQ28" s="153">
        <f>(60+522)/BP28</f>
        <v>0.79399727148703958</v>
      </c>
      <c r="BR28" s="87" t="s">
        <v>13</v>
      </c>
      <c r="BS28" s="88"/>
      <c r="BT28" s="11"/>
      <c r="BU28" s="268" t="s">
        <v>17</v>
      </c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71"/>
      <c r="CV28" s="272"/>
      <c r="CW28" s="81"/>
      <c r="CX28" s="123" t="s">
        <v>17</v>
      </c>
      <c r="CY28" s="96"/>
      <c r="CZ28" s="96"/>
      <c r="DA28" s="97"/>
      <c r="DB28" s="339">
        <v>733</v>
      </c>
      <c r="DC28" s="153">
        <f>(60+522)/DB28</f>
        <v>0.79399727148703958</v>
      </c>
      <c r="DD28" s="227" t="s">
        <v>13</v>
      </c>
      <c r="DE28" s="228"/>
      <c r="DF28" s="11"/>
      <c r="DG28" s="339">
        <v>733</v>
      </c>
      <c r="DH28" s="153">
        <f>582/733</f>
        <v>0.79399727148703958</v>
      </c>
      <c r="DI28" s="376" t="s">
        <v>13</v>
      </c>
      <c r="DJ28" s="377"/>
      <c r="DK28" s="284" t="s">
        <v>17</v>
      </c>
      <c r="DL28" s="285"/>
      <c r="DM28" s="285"/>
      <c r="DN28" s="285"/>
      <c r="DO28" s="285"/>
      <c r="DP28" s="285"/>
      <c r="DQ28" s="285"/>
      <c r="DR28" s="286"/>
      <c r="DS28" s="339">
        <v>733</v>
      </c>
      <c r="DT28" s="153">
        <f>(60+522)/DS28</f>
        <v>0.79399727148703958</v>
      </c>
      <c r="DU28" s="372" t="s">
        <v>13</v>
      </c>
      <c r="DV28" s="373"/>
    </row>
    <row r="29" spans="1:126" ht="64.5" customHeight="1" thickBot="1" x14ac:dyDescent="0.3">
      <c r="A29" s="110" t="s">
        <v>21</v>
      </c>
      <c r="B29" s="110"/>
      <c r="C29" s="314" t="s">
        <v>16</v>
      </c>
      <c r="D29" s="305"/>
      <c r="E29" s="170">
        <v>30</v>
      </c>
      <c r="F29" s="153">
        <f>27/30</f>
        <v>0.9</v>
      </c>
      <c r="G29" s="154">
        <v>0.94</v>
      </c>
      <c r="H29" s="165">
        <v>0.9</v>
      </c>
      <c r="I29" s="170" t="s">
        <v>3</v>
      </c>
      <c r="J29" s="92"/>
      <c r="K29" s="154">
        <v>0.5</v>
      </c>
      <c r="L29" s="155">
        <v>0.875</v>
      </c>
      <c r="M29" s="170">
        <v>18</v>
      </c>
      <c r="N29" s="153">
        <v>0.89470000000000005</v>
      </c>
      <c r="O29" s="154">
        <v>0.8</v>
      </c>
      <c r="P29" s="165">
        <v>0.95454545454545459</v>
      </c>
      <c r="Q29" s="170" t="s">
        <v>3</v>
      </c>
      <c r="R29" s="94"/>
      <c r="S29" s="157">
        <v>1</v>
      </c>
      <c r="T29" s="180">
        <v>1</v>
      </c>
      <c r="U29" s="333" t="s">
        <v>3</v>
      </c>
      <c r="V29" s="92"/>
      <c r="W29" s="154">
        <v>1</v>
      </c>
      <c r="X29" s="155">
        <v>1</v>
      </c>
      <c r="Y29" s="170">
        <v>12</v>
      </c>
      <c r="Z29" s="153">
        <f>9/12</f>
        <v>0.75</v>
      </c>
      <c r="AA29" s="154">
        <v>0.9</v>
      </c>
      <c r="AB29" s="165">
        <v>0.88888888888888884</v>
      </c>
      <c r="AC29" s="170" t="s">
        <v>3</v>
      </c>
      <c r="AD29" s="92"/>
      <c r="AE29" s="188">
        <v>0.85</v>
      </c>
      <c r="AF29" s="189">
        <v>0.82857142857142863</v>
      </c>
      <c r="AG29" s="342" t="s">
        <v>3</v>
      </c>
      <c r="AH29" s="92"/>
      <c r="AI29" s="195">
        <v>0.87</v>
      </c>
      <c r="AJ29" s="155">
        <v>0.84615384615384615</v>
      </c>
      <c r="AK29" s="81"/>
      <c r="AL29" s="170">
        <f>SUM(E29,M29,Y29)</f>
        <v>60</v>
      </c>
      <c r="AM29" s="153">
        <f>52/60</f>
        <v>0.8666666666666667</v>
      </c>
      <c r="AN29" s="154">
        <v>0.88</v>
      </c>
      <c r="AO29" s="155">
        <v>0.89312977099236646</v>
      </c>
      <c r="AP29" s="170">
        <v>60</v>
      </c>
      <c r="AQ29" s="153">
        <f>52/60</f>
        <v>0.8666666666666667</v>
      </c>
      <c r="AR29" s="154">
        <v>0.86</v>
      </c>
      <c r="AS29" s="155">
        <v>0.90123456790123457</v>
      </c>
      <c r="AT29" s="9"/>
      <c r="AU29" s="353"/>
      <c r="AV29" s="354"/>
      <c r="AW29" s="354"/>
      <c r="AX29" s="354"/>
      <c r="AY29" s="354"/>
      <c r="AZ29" s="354"/>
      <c r="BA29" s="354"/>
      <c r="BB29" s="354"/>
      <c r="BC29" s="354"/>
      <c r="BD29" s="354"/>
      <c r="BE29" s="354"/>
      <c r="BF29" s="354"/>
      <c r="BG29" s="354"/>
      <c r="BH29" s="354"/>
      <c r="BI29" s="354"/>
      <c r="BJ29" s="355"/>
      <c r="BK29" s="81"/>
      <c r="BL29" s="361" t="s">
        <v>3</v>
      </c>
      <c r="BM29" s="255"/>
      <c r="BN29" s="87" t="s">
        <v>15</v>
      </c>
      <c r="BO29" s="88"/>
      <c r="BP29" s="170">
        <v>60</v>
      </c>
      <c r="BQ29" s="153">
        <f>52/60</f>
        <v>0.8666666666666667</v>
      </c>
      <c r="BR29" s="154">
        <v>0.86</v>
      </c>
      <c r="BS29" s="155">
        <v>0.90123456790123457</v>
      </c>
      <c r="BT29" s="9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71"/>
      <c r="CV29" s="272"/>
      <c r="CW29" s="81"/>
      <c r="CX29" s="98"/>
      <c r="CY29" s="99"/>
      <c r="CZ29" s="99"/>
      <c r="DA29" s="100"/>
      <c r="DB29" s="170">
        <v>60</v>
      </c>
      <c r="DC29" s="153">
        <f>52/60</f>
        <v>0.8666666666666667</v>
      </c>
      <c r="DD29" s="154">
        <v>0.86</v>
      </c>
      <c r="DE29" s="155">
        <v>0.90123456790123457</v>
      </c>
      <c r="DF29" s="9"/>
      <c r="DG29" s="170">
        <v>60</v>
      </c>
      <c r="DH29" s="153">
        <f>52/60</f>
        <v>0.8666666666666667</v>
      </c>
      <c r="DI29" s="154">
        <v>0.88</v>
      </c>
      <c r="DJ29" s="155">
        <v>0.89312977099236646</v>
      </c>
      <c r="DK29" s="287"/>
      <c r="DL29" s="288"/>
      <c r="DM29" s="288"/>
      <c r="DN29" s="288"/>
      <c r="DO29" s="288"/>
      <c r="DP29" s="288"/>
      <c r="DQ29" s="288"/>
      <c r="DR29" s="289"/>
      <c r="DS29" s="170">
        <v>60</v>
      </c>
      <c r="DT29" s="153">
        <f>52/60</f>
        <v>0.8666666666666667</v>
      </c>
      <c r="DU29" s="154">
        <v>0.86</v>
      </c>
      <c r="DV29" s="155">
        <v>0.90123456790123457</v>
      </c>
    </row>
    <row r="30" spans="1:126" ht="64.5" customHeight="1" thickBot="1" x14ac:dyDescent="0.3">
      <c r="A30" s="111" t="s">
        <v>21</v>
      </c>
      <c r="B30" s="111"/>
      <c r="C30" s="315" t="s">
        <v>14</v>
      </c>
      <c r="D30" s="315"/>
      <c r="E30" s="174">
        <v>406</v>
      </c>
      <c r="F30" s="156">
        <f>(90+176)/E30</f>
        <v>0.65517241379310343</v>
      </c>
      <c r="G30" s="83" t="s">
        <v>13</v>
      </c>
      <c r="H30" s="84"/>
      <c r="I30" s="327">
        <v>178</v>
      </c>
      <c r="J30" s="156">
        <f>(15+62)/I30</f>
        <v>0.43258426966292135</v>
      </c>
      <c r="K30" s="83" t="s">
        <v>13</v>
      </c>
      <c r="L30" s="84"/>
      <c r="M30" s="328">
        <v>116</v>
      </c>
      <c r="N30" s="156">
        <v>0.8276</v>
      </c>
      <c r="O30" s="83" t="s">
        <v>13</v>
      </c>
      <c r="P30" s="84"/>
      <c r="Q30" s="331">
        <v>126</v>
      </c>
      <c r="R30" s="179">
        <v>0.53169999999999995</v>
      </c>
      <c r="S30" s="89" t="s">
        <v>13</v>
      </c>
      <c r="T30" s="90"/>
      <c r="U30" s="171">
        <v>284</v>
      </c>
      <c r="V30" s="186">
        <v>0.49299999999999999</v>
      </c>
      <c r="W30" s="83" t="s">
        <v>13</v>
      </c>
      <c r="X30" s="84"/>
      <c r="Y30" s="328">
        <v>209</v>
      </c>
      <c r="Z30" s="156">
        <v>0.41620000000000001</v>
      </c>
      <c r="AA30" s="83" t="s">
        <v>13</v>
      </c>
      <c r="AB30" s="84"/>
      <c r="AC30" s="328">
        <v>147</v>
      </c>
      <c r="AD30" s="193">
        <v>0.76870000000000005</v>
      </c>
      <c r="AE30" s="83" t="s">
        <v>13</v>
      </c>
      <c r="AF30" s="84"/>
      <c r="AG30" s="171">
        <v>229</v>
      </c>
      <c r="AH30" s="194">
        <v>0.82099999999999995</v>
      </c>
      <c r="AI30" s="83" t="s">
        <v>13</v>
      </c>
      <c r="AJ30" s="84"/>
      <c r="AK30" s="81"/>
      <c r="AL30" s="342">
        <v>1695</v>
      </c>
      <c r="AM30" s="156">
        <f>(377+657)/AL30</f>
        <v>0.61002949852507371</v>
      </c>
      <c r="AN30" s="83" t="s">
        <v>13</v>
      </c>
      <c r="AO30" s="84"/>
      <c r="AP30" s="328">
        <v>2639</v>
      </c>
      <c r="AQ30" s="156">
        <f>(474+952)/AP30</f>
        <v>0.54035619552860936</v>
      </c>
      <c r="AR30" s="223" t="s">
        <v>13</v>
      </c>
      <c r="AS30" s="224"/>
      <c r="AT30" s="11"/>
      <c r="AU30" s="331">
        <v>179</v>
      </c>
      <c r="AV30" s="194">
        <f>(13+64)/AU30</f>
        <v>0.43016759776536312</v>
      </c>
      <c r="AW30" s="223" t="s">
        <v>13</v>
      </c>
      <c r="AX30" s="229"/>
      <c r="AY30" s="327">
        <v>232</v>
      </c>
      <c r="AZ30" s="156">
        <v>0.38369999999999999</v>
      </c>
      <c r="BA30" s="223" t="s">
        <v>13</v>
      </c>
      <c r="BB30" s="224"/>
      <c r="BC30" s="328">
        <v>161</v>
      </c>
      <c r="BD30" s="156">
        <v>0.4037</v>
      </c>
      <c r="BE30" s="235" t="s">
        <v>13</v>
      </c>
      <c r="BF30" s="229"/>
      <c r="BG30" s="342">
        <v>254</v>
      </c>
      <c r="BH30" s="156">
        <v>0.44</v>
      </c>
      <c r="BI30" s="223" t="s">
        <v>13</v>
      </c>
      <c r="BJ30" s="224"/>
      <c r="BK30" s="81"/>
      <c r="BL30" s="343">
        <f>SUM(BG30,BC30,AY30,AU30)</f>
        <v>826</v>
      </c>
      <c r="BM30" s="156">
        <v>0.41437499999999999</v>
      </c>
      <c r="BN30" s="223" t="s">
        <v>13</v>
      </c>
      <c r="BO30" s="224"/>
      <c r="BP30" s="342">
        <v>2639</v>
      </c>
      <c r="BQ30" s="190">
        <f>(474+952)/BP30</f>
        <v>0.54035619552860936</v>
      </c>
      <c r="BR30" s="83" t="s">
        <v>13</v>
      </c>
      <c r="BS30" s="84"/>
      <c r="BT30" s="11"/>
      <c r="BU30" s="342">
        <v>14</v>
      </c>
      <c r="BV30" s="216">
        <v>0.35709999999999997</v>
      </c>
      <c r="BW30" s="264" t="s">
        <v>13</v>
      </c>
      <c r="BX30" s="229"/>
      <c r="BY30" s="328">
        <v>9</v>
      </c>
      <c r="BZ30" s="216">
        <v>0.44440000000000002</v>
      </c>
      <c r="CA30" s="264" t="s">
        <v>13</v>
      </c>
      <c r="CB30" s="229"/>
      <c r="CC30" s="328">
        <v>30</v>
      </c>
      <c r="CD30" s="216">
        <v>0.4667</v>
      </c>
      <c r="CE30" s="264" t="s">
        <v>13</v>
      </c>
      <c r="CF30" s="229"/>
      <c r="CG30" s="328">
        <v>25</v>
      </c>
      <c r="CH30" s="216">
        <v>0.4</v>
      </c>
      <c r="CI30" s="264" t="s">
        <v>13</v>
      </c>
      <c r="CJ30" s="229"/>
      <c r="CK30" s="328">
        <v>15</v>
      </c>
      <c r="CL30" s="216">
        <v>0.6</v>
      </c>
      <c r="CM30" s="264" t="s">
        <v>13</v>
      </c>
      <c r="CN30" s="229"/>
      <c r="CO30" s="342">
        <v>8</v>
      </c>
      <c r="CP30" s="216">
        <v>0.625</v>
      </c>
      <c r="CQ30" s="264" t="s">
        <v>13</v>
      </c>
      <c r="CR30" s="229"/>
      <c r="CS30" s="342">
        <v>17</v>
      </c>
      <c r="CT30" s="216">
        <f>(1/17)</f>
        <v>5.8823529411764705E-2</v>
      </c>
      <c r="CU30" s="271"/>
      <c r="CV30" s="272"/>
      <c r="CW30" s="81"/>
      <c r="CX30" s="331">
        <f>SUM(BU30,BY30,CC30,CG30,CK30,CO30,CS30)</f>
        <v>118</v>
      </c>
      <c r="CY30" s="217">
        <f>(48/118)</f>
        <v>0.40677966101694918</v>
      </c>
      <c r="CZ30" s="223" t="s">
        <v>13</v>
      </c>
      <c r="DA30" s="224"/>
      <c r="DB30" s="342">
        <v>2639</v>
      </c>
      <c r="DC30" s="190">
        <f>(474+952)/DB30</f>
        <v>0.54035619552860936</v>
      </c>
      <c r="DD30" s="223" t="s">
        <v>13</v>
      </c>
      <c r="DE30" s="224"/>
      <c r="DF30" s="11"/>
      <c r="DG30" s="342">
        <v>1695</v>
      </c>
      <c r="DH30" s="156">
        <f>(377+657)/DG30</f>
        <v>0.61002949852507371</v>
      </c>
      <c r="DI30" s="184" t="s">
        <v>13</v>
      </c>
      <c r="DJ30" s="185"/>
      <c r="DK30" s="343">
        <v>826</v>
      </c>
      <c r="DL30" s="156">
        <v>0.41437499999999999</v>
      </c>
      <c r="DM30" s="348" t="s">
        <v>13</v>
      </c>
      <c r="DN30" s="349"/>
      <c r="DO30" s="331">
        <v>118</v>
      </c>
      <c r="DP30" s="217">
        <f>(48/118)</f>
        <v>0.40677966101694918</v>
      </c>
      <c r="DQ30" s="348" t="s">
        <v>13</v>
      </c>
      <c r="DR30" s="349"/>
      <c r="DS30" s="342">
        <v>2639</v>
      </c>
      <c r="DT30" s="190">
        <f>(474+952)/DS30</f>
        <v>0.54035619552860936</v>
      </c>
      <c r="DU30" s="348" t="s">
        <v>13</v>
      </c>
      <c r="DV30" s="349"/>
    </row>
    <row r="31" spans="1:126" ht="66.75" customHeight="1" x14ac:dyDescent="0.25">
      <c r="A31" s="107" t="s">
        <v>12</v>
      </c>
      <c r="B31" s="107"/>
      <c r="C31" s="312" t="s">
        <v>11</v>
      </c>
      <c r="D31" s="303"/>
      <c r="E31" s="173">
        <v>399</v>
      </c>
      <c r="F31" s="162">
        <f>(162+43)/E31</f>
        <v>0.51378446115288223</v>
      </c>
      <c r="G31" s="151">
        <v>0.48</v>
      </c>
      <c r="H31" s="152">
        <v>0.57999999999999996</v>
      </c>
      <c r="I31" s="323">
        <v>176</v>
      </c>
      <c r="J31" s="162">
        <f>(80+18)/I31</f>
        <v>0.55681818181818177</v>
      </c>
      <c r="K31" s="151">
        <v>0.56999999999999995</v>
      </c>
      <c r="L31" s="152">
        <v>0.63</v>
      </c>
      <c r="M31" s="324">
        <v>115</v>
      </c>
      <c r="N31" s="162">
        <v>0.50429999999999997</v>
      </c>
      <c r="O31" s="151">
        <v>0.52</v>
      </c>
      <c r="P31" s="152">
        <v>0.53</v>
      </c>
      <c r="Q31" s="324">
        <v>125</v>
      </c>
      <c r="R31" s="162">
        <v>0.66800000000000004</v>
      </c>
      <c r="S31" s="151">
        <v>0.61</v>
      </c>
      <c r="T31" s="152">
        <v>0.57999999999999996</v>
      </c>
      <c r="U31" s="323">
        <v>282</v>
      </c>
      <c r="V31" s="162">
        <v>0.65249999999999997</v>
      </c>
      <c r="W31" s="151">
        <v>0.49</v>
      </c>
      <c r="X31" s="152">
        <v>0.52</v>
      </c>
      <c r="Y31" s="324">
        <v>208</v>
      </c>
      <c r="Z31" s="192">
        <v>0.59619999999999995</v>
      </c>
      <c r="AA31" s="177">
        <v>0.62</v>
      </c>
      <c r="AB31" s="178">
        <v>0.68</v>
      </c>
      <c r="AC31" s="324">
        <v>145</v>
      </c>
      <c r="AD31" s="162">
        <v>0.44140000000000001</v>
      </c>
      <c r="AE31" s="151">
        <v>0.53</v>
      </c>
      <c r="AF31" s="152">
        <v>0.51</v>
      </c>
      <c r="AG31" s="341">
        <v>227</v>
      </c>
      <c r="AH31" s="192">
        <v>0.62109999999999999</v>
      </c>
      <c r="AI31" s="177">
        <v>0.68</v>
      </c>
      <c r="AJ31" s="178">
        <v>0.74</v>
      </c>
      <c r="AK31" s="81"/>
      <c r="AL31" s="326">
        <v>1677</v>
      </c>
      <c r="AM31" s="162">
        <f>(745+209)/AL31</f>
        <v>0.56887298747763859</v>
      </c>
      <c r="AN31" s="151">
        <v>0.56000000000000005</v>
      </c>
      <c r="AO31" s="152">
        <v>0.6</v>
      </c>
      <c r="AP31" s="326">
        <v>2617</v>
      </c>
      <c r="AQ31" s="203">
        <f>(1061+305)/AP31</f>
        <v>0.52197172334734432</v>
      </c>
      <c r="AR31" s="204">
        <v>0.56000000000000005</v>
      </c>
      <c r="AS31" s="152">
        <v>0.6</v>
      </c>
      <c r="AT31" s="9"/>
      <c r="AU31" s="345">
        <v>179</v>
      </c>
      <c r="AV31" s="215">
        <f>(33+7)/AU31</f>
        <v>0.22346368715083798</v>
      </c>
      <c r="AW31" s="230" t="s">
        <v>9</v>
      </c>
      <c r="AX31" s="231"/>
      <c r="AY31" s="329">
        <v>231</v>
      </c>
      <c r="AZ31" s="218">
        <f>(91+17)/AY31</f>
        <v>0.46753246753246752</v>
      </c>
      <c r="BA31" s="230" t="s">
        <v>9</v>
      </c>
      <c r="BB31" s="237"/>
      <c r="BC31" s="329">
        <v>162</v>
      </c>
      <c r="BD31" s="218">
        <v>0.53080000000000005</v>
      </c>
      <c r="BE31" s="230" t="s">
        <v>9</v>
      </c>
      <c r="BF31" s="237"/>
      <c r="BG31" s="345">
        <v>253</v>
      </c>
      <c r="BH31" s="219">
        <f>(92+33)/BG31</f>
        <v>0.49407114624505927</v>
      </c>
      <c r="BI31" s="230" t="s">
        <v>9</v>
      </c>
      <c r="BJ31" s="237"/>
      <c r="BK31" s="81"/>
      <c r="BL31" s="360">
        <f>SUM(BG31,BC31,AY31,AU31)</f>
        <v>825</v>
      </c>
      <c r="BM31" s="218">
        <v>0.54209278656126481</v>
      </c>
      <c r="BN31" s="230" t="s">
        <v>9</v>
      </c>
      <c r="BO31" s="237"/>
      <c r="BP31" s="326">
        <v>2617</v>
      </c>
      <c r="BQ31" s="162">
        <f>(1061+305)/BP31</f>
        <v>0.52197172334734432</v>
      </c>
      <c r="BR31" s="151">
        <v>0.56000000000000005</v>
      </c>
      <c r="BS31" s="152">
        <v>0.6</v>
      </c>
      <c r="BT31" s="9"/>
      <c r="BU31" s="345">
        <v>12</v>
      </c>
      <c r="BV31" s="258">
        <v>0.41660000000000003</v>
      </c>
      <c r="BW31" s="230" t="s">
        <v>10</v>
      </c>
      <c r="BX31" s="237"/>
      <c r="BY31" s="329">
        <v>9</v>
      </c>
      <c r="BZ31" s="219">
        <v>0.44440000000000002</v>
      </c>
      <c r="CA31" s="230" t="s">
        <v>10</v>
      </c>
      <c r="CB31" s="237"/>
      <c r="CC31" s="329">
        <v>30</v>
      </c>
      <c r="CD31" s="219">
        <v>0.6</v>
      </c>
      <c r="CE31" s="230" t="s">
        <v>10</v>
      </c>
      <c r="CF31" s="237"/>
      <c r="CG31" s="329">
        <v>25</v>
      </c>
      <c r="CH31" s="218">
        <v>0.88</v>
      </c>
      <c r="CI31" s="230" t="s">
        <v>8</v>
      </c>
      <c r="CJ31" s="237"/>
      <c r="CK31" s="329">
        <v>14</v>
      </c>
      <c r="CL31" s="219">
        <v>0.5</v>
      </c>
      <c r="CM31" s="230" t="s">
        <v>8</v>
      </c>
      <c r="CN31" s="237"/>
      <c r="CO31" s="345">
        <v>8</v>
      </c>
      <c r="CP31" s="218">
        <v>0.375</v>
      </c>
      <c r="CQ31" s="230" t="s">
        <v>8</v>
      </c>
      <c r="CR31" s="237"/>
      <c r="CS31" s="345">
        <v>17</v>
      </c>
      <c r="CT31" s="218">
        <f>(4/17)</f>
        <v>0.23529411764705882</v>
      </c>
      <c r="CU31" s="271"/>
      <c r="CV31" s="272"/>
      <c r="CW31" s="81"/>
      <c r="CX31" s="173">
        <f>SUM(BU31,BY31,CC31,CG31,CK31,CO31,CS31)</f>
        <v>115</v>
      </c>
      <c r="CY31" s="219">
        <f>(53/115)</f>
        <v>0.46086956521739131</v>
      </c>
      <c r="CZ31" s="230" t="s">
        <v>8</v>
      </c>
      <c r="DA31" s="237"/>
      <c r="DB31" s="326">
        <v>2617</v>
      </c>
      <c r="DC31" s="162">
        <f>(1061+305)/DB31</f>
        <v>0.52197172334734432</v>
      </c>
      <c r="DD31" s="275">
        <v>0.56000000000000005</v>
      </c>
      <c r="DE31" s="178">
        <v>0.6</v>
      </c>
      <c r="DF31" s="9"/>
      <c r="DG31" s="326">
        <v>1677</v>
      </c>
      <c r="DH31" s="162">
        <f>(745+209)/DG31</f>
        <v>0.56887298747763859</v>
      </c>
      <c r="DI31" s="151">
        <v>0.56000000000000005</v>
      </c>
      <c r="DJ31" s="152">
        <v>0.6</v>
      </c>
      <c r="DK31" s="360">
        <v>825</v>
      </c>
      <c r="DL31" s="218">
        <v>0.54209278656126481</v>
      </c>
      <c r="DM31" s="364" t="s">
        <v>9</v>
      </c>
      <c r="DN31" s="365"/>
      <c r="DO31" s="342">
        <v>115</v>
      </c>
      <c r="DP31" s="219">
        <f>(53/115)</f>
        <v>0.46086956521739131</v>
      </c>
      <c r="DQ31" s="364" t="s">
        <v>8</v>
      </c>
      <c r="DR31" s="365"/>
      <c r="DS31" s="326">
        <v>2617</v>
      </c>
      <c r="DT31" s="162">
        <f>(1061+305)/DS31</f>
        <v>0.52197172334734432</v>
      </c>
      <c r="DU31" s="275">
        <v>0.56000000000000005</v>
      </c>
      <c r="DV31" s="178">
        <v>0.6</v>
      </c>
    </row>
    <row r="32" spans="1:126" s="8" customFormat="1" ht="65.25" customHeight="1" x14ac:dyDescent="0.25">
      <c r="A32" s="107" t="s">
        <v>12</v>
      </c>
      <c r="B32" s="107"/>
      <c r="C32" s="313" t="s">
        <v>7</v>
      </c>
      <c r="D32" s="313"/>
      <c r="E32" s="170">
        <v>389</v>
      </c>
      <c r="F32" s="153">
        <f>(108+44)/E32</f>
        <v>0.39074550128534702</v>
      </c>
      <c r="G32" s="154">
        <v>0.6</v>
      </c>
      <c r="H32" s="155">
        <v>0.73</v>
      </c>
      <c r="I32" s="321">
        <v>169</v>
      </c>
      <c r="J32" s="153">
        <f>(58+31)/I32</f>
        <v>0.52662721893491127</v>
      </c>
      <c r="K32" s="154">
        <v>0.55000000000000004</v>
      </c>
      <c r="L32" s="155">
        <v>0.64</v>
      </c>
      <c r="M32" s="321">
        <v>114</v>
      </c>
      <c r="N32" s="153">
        <v>0.44740000000000002</v>
      </c>
      <c r="O32" s="154">
        <v>0.56999999999999995</v>
      </c>
      <c r="P32" s="155">
        <v>0.5</v>
      </c>
      <c r="Q32" s="321">
        <v>122</v>
      </c>
      <c r="R32" s="153">
        <v>0.63109999999999999</v>
      </c>
      <c r="S32" s="154">
        <v>0.67</v>
      </c>
      <c r="T32" s="155">
        <v>0.5</v>
      </c>
      <c r="U32" s="321">
        <v>276</v>
      </c>
      <c r="V32" s="153">
        <v>0.55800000000000005</v>
      </c>
      <c r="W32" s="154">
        <v>0.57999999999999996</v>
      </c>
      <c r="X32" s="155">
        <v>0.57999999999999996</v>
      </c>
      <c r="Y32" s="321">
        <v>200</v>
      </c>
      <c r="Z32" s="153">
        <v>0.41</v>
      </c>
      <c r="AA32" s="154">
        <v>0.75</v>
      </c>
      <c r="AB32" s="155">
        <v>0.45</v>
      </c>
      <c r="AC32" s="321">
        <v>140</v>
      </c>
      <c r="AD32" s="153">
        <v>0.30709999999999998</v>
      </c>
      <c r="AE32" s="154">
        <v>0.59</v>
      </c>
      <c r="AF32" s="155">
        <v>0.57999999999999996</v>
      </c>
      <c r="AG32" s="339">
        <v>223</v>
      </c>
      <c r="AH32" s="153">
        <v>0.57399999999999995</v>
      </c>
      <c r="AI32" s="154">
        <v>0.65</v>
      </c>
      <c r="AJ32" s="155">
        <v>0.79</v>
      </c>
      <c r="AK32" s="81"/>
      <c r="AL32" s="339">
        <v>1633</v>
      </c>
      <c r="AM32" s="153">
        <f>(269+507)/AL32</f>
        <v>0.47519902020820576</v>
      </c>
      <c r="AN32" s="154">
        <v>0.61</v>
      </c>
      <c r="AO32" s="155">
        <v>0.65</v>
      </c>
      <c r="AP32" s="332" t="s">
        <v>3</v>
      </c>
      <c r="AQ32" s="193" t="s">
        <v>3</v>
      </c>
      <c r="AR32" s="154">
        <v>0.61</v>
      </c>
      <c r="AS32" s="155">
        <v>0.65</v>
      </c>
      <c r="AT32" s="9"/>
      <c r="AU32" s="236" t="s">
        <v>5</v>
      </c>
      <c r="AV32" s="105"/>
      <c r="AW32" s="232"/>
      <c r="AX32" s="233"/>
      <c r="AY32" s="106" t="s">
        <v>5</v>
      </c>
      <c r="AZ32" s="105"/>
      <c r="BA32" s="238"/>
      <c r="BB32" s="239"/>
      <c r="BC32" s="106" t="s">
        <v>5</v>
      </c>
      <c r="BD32" s="105"/>
      <c r="BE32" s="238"/>
      <c r="BF32" s="239"/>
      <c r="BG32" s="236" t="s">
        <v>5</v>
      </c>
      <c r="BH32" s="105"/>
      <c r="BI32" s="238"/>
      <c r="BJ32" s="239"/>
      <c r="BK32" s="81"/>
      <c r="BL32" s="236" t="s">
        <v>5</v>
      </c>
      <c r="BM32" s="105"/>
      <c r="BN32" s="238"/>
      <c r="BO32" s="239"/>
      <c r="BP32" s="339" t="s">
        <v>3</v>
      </c>
      <c r="BQ32" s="10" t="s">
        <v>3</v>
      </c>
      <c r="BR32" s="154">
        <v>0.61</v>
      </c>
      <c r="BS32" s="155">
        <v>0.65</v>
      </c>
      <c r="BT32" s="9"/>
      <c r="BU32" s="339" t="s">
        <v>3</v>
      </c>
      <c r="BV32" s="12" t="s">
        <v>4</v>
      </c>
      <c r="BW32" s="238"/>
      <c r="BX32" s="239"/>
      <c r="BY32" s="321" t="s">
        <v>3</v>
      </c>
      <c r="BZ32" s="12" t="s">
        <v>4</v>
      </c>
      <c r="CA32" s="238"/>
      <c r="CB32" s="239"/>
      <c r="CC32" s="321" t="s">
        <v>3</v>
      </c>
      <c r="CD32" s="12" t="s">
        <v>6</v>
      </c>
      <c r="CE32" s="238"/>
      <c r="CF32" s="239"/>
      <c r="CG32" s="325" t="s">
        <v>3</v>
      </c>
      <c r="CH32" s="12" t="s">
        <v>4</v>
      </c>
      <c r="CI32" s="238"/>
      <c r="CJ32" s="239"/>
      <c r="CK32" s="325" t="s">
        <v>3</v>
      </c>
      <c r="CL32" s="12" t="s">
        <v>6</v>
      </c>
      <c r="CM32" s="238"/>
      <c r="CN32" s="239"/>
      <c r="CO32" s="332" t="s">
        <v>3</v>
      </c>
      <c r="CP32" s="12" t="s">
        <v>6</v>
      </c>
      <c r="CQ32" s="238"/>
      <c r="CR32" s="239"/>
      <c r="CS32" s="332" t="s">
        <v>3</v>
      </c>
      <c r="CT32" s="12" t="s">
        <v>6</v>
      </c>
      <c r="CU32" s="271"/>
      <c r="CV32" s="272"/>
      <c r="CW32" s="81"/>
      <c r="CX32" s="172" t="s">
        <v>3</v>
      </c>
      <c r="CY32" s="12" t="s">
        <v>4</v>
      </c>
      <c r="CZ32" s="238"/>
      <c r="DA32" s="239"/>
      <c r="DB32" s="339" t="s">
        <v>3</v>
      </c>
      <c r="DC32" s="10" t="s">
        <v>3</v>
      </c>
      <c r="DD32" s="154">
        <v>0.61</v>
      </c>
      <c r="DE32" s="155">
        <v>0.65</v>
      </c>
      <c r="DF32" s="9"/>
      <c r="DG32" s="339">
        <v>1633</v>
      </c>
      <c r="DH32" s="153">
        <f>(269+507)/DG32</f>
        <v>0.47519902020820576</v>
      </c>
      <c r="DI32" s="154">
        <v>0.61</v>
      </c>
      <c r="DJ32" s="155">
        <v>0.65</v>
      </c>
      <c r="DK32" s="378" t="s">
        <v>5</v>
      </c>
      <c r="DL32" s="314"/>
      <c r="DM32" s="366"/>
      <c r="DN32" s="367"/>
      <c r="DO32" s="170" t="s">
        <v>3</v>
      </c>
      <c r="DP32" s="220" t="s">
        <v>4</v>
      </c>
      <c r="DQ32" s="366"/>
      <c r="DR32" s="367"/>
      <c r="DS32" s="339" t="s">
        <v>3</v>
      </c>
      <c r="DT32" s="153" t="s">
        <v>3</v>
      </c>
      <c r="DU32" s="154">
        <v>0.61</v>
      </c>
      <c r="DV32" s="155">
        <v>0.65</v>
      </c>
    </row>
    <row r="33" spans="1:126" s="8" customFormat="1" ht="63.75" customHeight="1" thickBot="1" x14ac:dyDescent="0.3">
      <c r="A33" s="108" t="s">
        <v>12</v>
      </c>
      <c r="B33" s="108"/>
      <c r="C33" s="316" t="s">
        <v>2</v>
      </c>
      <c r="D33" s="122"/>
      <c r="E33" s="171">
        <v>400</v>
      </c>
      <c r="F33" s="156">
        <f>(158+117)/E33</f>
        <v>0.6875</v>
      </c>
      <c r="G33" s="157">
        <v>0.63</v>
      </c>
      <c r="H33" s="158">
        <v>0.63</v>
      </c>
      <c r="I33" s="322">
        <v>176</v>
      </c>
      <c r="J33" s="156">
        <f>(68+39)/I33</f>
        <v>0.60795454545454541</v>
      </c>
      <c r="K33" s="157">
        <v>0.68</v>
      </c>
      <c r="L33" s="158">
        <v>0.59</v>
      </c>
      <c r="M33" s="322">
        <v>115</v>
      </c>
      <c r="N33" s="156">
        <v>0.68689999999999996</v>
      </c>
      <c r="O33" s="157">
        <v>0.73</v>
      </c>
      <c r="P33" s="158">
        <v>0.71</v>
      </c>
      <c r="Q33" s="322">
        <v>124</v>
      </c>
      <c r="R33" s="156">
        <v>0.50080000000000002</v>
      </c>
      <c r="S33" s="157">
        <v>0.42</v>
      </c>
      <c r="T33" s="158">
        <v>0.41</v>
      </c>
      <c r="U33" s="322">
        <v>283</v>
      </c>
      <c r="V33" s="156">
        <v>0.68559999999999999</v>
      </c>
      <c r="W33" s="157">
        <v>0.63</v>
      </c>
      <c r="X33" s="158">
        <v>0.59</v>
      </c>
      <c r="Y33" s="322">
        <v>208</v>
      </c>
      <c r="Z33" s="156">
        <v>0.92310000000000003</v>
      </c>
      <c r="AA33" s="157">
        <v>0.71</v>
      </c>
      <c r="AB33" s="158">
        <v>0.56000000000000005</v>
      </c>
      <c r="AC33" s="322">
        <v>144</v>
      </c>
      <c r="AD33" s="156">
        <v>0.65969999999999995</v>
      </c>
      <c r="AE33" s="157">
        <v>0.66</v>
      </c>
      <c r="AF33" s="158">
        <v>0.64</v>
      </c>
      <c r="AG33" s="340">
        <v>228</v>
      </c>
      <c r="AH33" s="156">
        <v>0.75</v>
      </c>
      <c r="AI33" s="157">
        <v>0.68</v>
      </c>
      <c r="AJ33" s="158">
        <v>0.69</v>
      </c>
      <c r="AK33" s="81"/>
      <c r="AL33" s="340">
        <v>1678</v>
      </c>
      <c r="AM33" s="156">
        <f>(628+510)/AL33</f>
        <v>0.67818831942789037</v>
      </c>
      <c r="AN33" s="157">
        <v>0.65</v>
      </c>
      <c r="AO33" s="158">
        <v>0.61</v>
      </c>
      <c r="AP33" s="340">
        <v>2613</v>
      </c>
      <c r="AQ33" s="156">
        <f>(877+643)/AP33</f>
        <v>0.58170685036356673</v>
      </c>
      <c r="AR33" s="201">
        <v>0.65</v>
      </c>
      <c r="AS33" s="189">
        <v>0.61</v>
      </c>
      <c r="AT33" s="9"/>
      <c r="AU33" s="342">
        <v>178</v>
      </c>
      <c r="AV33" s="216">
        <f>(41+20)/AU33</f>
        <v>0.34269662921348315</v>
      </c>
      <c r="AW33" s="234"/>
      <c r="AX33" s="235"/>
      <c r="AY33" s="325">
        <v>231</v>
      </c>
      <c r="AZ33" s="217">
        <f>(68+29)/AY33</f>
        <v>0.41991341991341991</v>
      </c>
      <c r="BA33" s="234"/>
      <c r="BB33" s="240"/>
      <c r="BC33" s="171">
        <v>162</v>
      </c>
      <c r="BD33" s="217">
        <v>0.55549999999999999</v>
      </c>
      <c r="BE33" s="234"/>
      <c r="BF33" s="240"/>
      <c r="BG33" s="332">
        <v>250</v>
      </c>
      <c r="BH33" s="217">
        <f>(25+57)/BG33</f>
        <v>0.32800000000000001</v>
      </c>
      <c r="BI33" s="234"/>
      <c r="BJ33" s="240"/>
      <c r="BK33" s="81"/>
      <c r="BL33" s="343">
        <f>SUM(BG33,BC33,AY33,AU33)</f>
        <v>821</v>
      </c>
      <c r="BM33" s="217">
        <v>0.45927500000000004</v>
      </c>
      <c r="BN33" s="234"/>
      <c r="BO33" s="240"/>
      <c r="BP33" s="171">
        <v>2613</v>
      </c>
      <c r="BQ33" s="190">
        <f>(877+643)/BP33</f>
        <v>0.58170685036356673</v>
      </c>
      <c r="BR33" s="188">
        <v>0.65</v>
      </c>
      <c r="BS33" s="189">
        <v>0.61</v>
      </c>
      <c r="BT33" s="9"/>
      <c r="BU33" s="340">
        <v>12</v>
      </c>
      <c r="BV33" s="217">
        <v>0.75</v>
      </c>
      <c r="BW33" s="234"/>
      <c r="BX33" s="240"/>
      <c r="BY33" s="322">
        <v>9</v>
      </c>
      <c r="BZ33" s="217">
        <v>0.66659999999999997</v>
      </c>
      <c r="CA33" s="234"/>
      <c r="CB33" s="240"/>
      <c r="CC33" s="322">
        <v>29</v>
      </c>
      <c r="CD33" s="217">
        <v>0.27589999999999998</v>
      </c>
      <c r="CE33" s="234"/>
      <c r="CF33" s="240"/>
      <c r="CG33" s="322">
        <v>25</v>
      </c>
      <c r="CH33" s="217">
        <v>0.48</v>
      </c>
      <c r="CI33" s="234"/>
      <c r="CJ33" s="240"/>
      <c r="CK33" s="322">
        <v>14</v>
      </c>
      <c r="CL33" s="217">
        <v>0.5</v>
      </c>
      <c r="CM33" s="234"/>
      <c r="CN33" s="240"/>
      <c r="CO33" s="340">
        <v>8</v>
      </c>
      <c r="CP33" s="217">
        <v>0.75</v>
      </c>
      <c r="CQ33" s="234"/>
      <c r="CR33" s="240"/>
      <c r="CS33" s="340">
        <v>17</v>
      </c>
      <c r="CT33" s="217">
        <f>(4/17)</f>
        <v>0.23529411764705882</v>
      </c>
      <c r="CU33" s="271"/>
      <c r="CV33" s="272"/>
      <c r="CW33" s="81"/>
      <c r="CX33" s="171">
        <f>SUM(BU33,BY33,CC33,CG33,CK33,CO33, CS33)</f>
        <v>114</v>
      </c>
      <c r="CY33" s="217">
        <f>(52/114)</f>
        <v>0.45614035087719296</v>
      </c>
      <c r="CZ33" s="234"/>
      <c r="DA33" s="240"/>
      <c r="DB33" s="171">
        <v>2613</v>
      </c>
      <c r="DC33" s="190">
        <f>(877+643)/DB33</f>
        <v>0.58170685036356673</v>
      </c>
      <c r="DD33" s="157">
        <v>0.65</v>
      </c>
      <c r="DE33" s="158">
        <v>0.61</v>
      </c>
      <c r="DF33" s="9"/>
      <c r="DG33" s="340">
        <v>1678</v>
      </c>
      <c r="DH33" s="156">
        <f>(628+510)/DG33</f>
        <v>0.67818831942789037</v>
      </c>
      <c r="DI33" s="157">
        <v>0.65</v>
      </c>
      <c r="DJ33" s="158">
        <v>0.61</v>
      </c>
      <c r="DK33" s="343">
        <v>821</v>
      </c>
      <c r="DL33" s="217">
        <v>0.45927500000000004</v>
      </c>
      <c r="DM33" s="368"/>
      <c r="DN33" s="369"/>
      <c r="DO33" s="171">
        <v>114</v>
      </c>
      <c r="DP33" s="217">
        <f>(52/114)</f>
        <v>0.45614035087719296</v>
      </c>
      <c r="DQ33" s="368"/>
      <c r="DR33" s="369"/>
      <c r="DS33" s="171">
        <v>2613</v>
      </c>
      <c r="DT33" s="190">
        <f>(877+643)/DS33</f>
        <v>0.58170685036356673</v>
      </c>
      <c r="DU33" s="157">
        <v>0.65</v>
      </c>
      <c r="DV33" s="158">
        <v>0.61</v>
      </c>
    </row>
    <row r="34" spans="1:126" ht="63.75" customHeight="1" thickBot="1" x14ac:dyDescent="0.3">
      <c r="A34" s="103" t="s">
        <v>1</v>
      </c>
      <c r="B34" s="104"/>
      <c r="C34" s="290" t="s">
        <v>0</v>
      </c>
      <c r="D34" s="291"/>
      <c r="E34" s="169">
        <v>401</v>
      </c>
      <c r="F34" s="147">
        <v>0.217</v>
      </c>
      <c r="G34" s="148">
        <v>0.31</v>
      </c>
      <c r="H34" s="149">
        <v>0.22</v>
      </c>
      <c r="I34" s="320">
        <v>176</v>
      </c>
      <c r="J34" s="147">
        <v>0.15909999999999999</v>
      </c>
      <c r="K34" s="148">
        <v>0.17</v>
      </c>
      <c r="L34" s="149">
        <v>0.21</v>
      </c>
      <c r="M34" s="320">
        <v>115</v>
      </c>
      <c r="N34" s="147">
        <v>0.34</v>
      </c>
      <c r="O34" s="148">
        <v>0.21</v>
      </c>
      <c r="P34" s="149">
        <v>0.25</v>
      </c>
      <c r="Q34" s="320">
        <v>126</v>
      </c>
      <c r="R34" s="147">
        <v>0.1825</v>
      </c>
      <c r="S34" s="148">
        <v>0.15</v>
      </c>
      <c r="T34" s="149">
        <v>0.13</v>
      </c>
      <c r="U34" s="320">
        <v>281</v>
      </c>
      <c r="V34" s="147">
        <v>0.1459</v>
      </c>
      <c r="W34" s="148">
        <v>0.14000000000000001</v>
      </c>
      <c r="X34" s="149">
        <v>0.21</v>
      </c>
      <c r="Y34" s="320">
        <v>204</v>
      </c>
      <c r="Z34" s="147">
        <v>0.34799999999999998</v>
      </c>
      <c r="AA34" s="148">
        <v>0.25</v>
      </c>
      <c r="AB34" s="149">
        <v>0.16</v>
      </c>
      <c r="AC34" s="320">
        <v>145</v>
      </c>
      <c r="AD34" s="147">
        <v>0.1862</v>
      </c>
      <c r="AE34" s="148">
        <v>0.22</v>
      </c>
      <c r="AF34" s="149">
        <v>0.23</v>
      </c>
      <c r="AG34" s="338">
        <v>227</v>
      </c>
      <c r="AH34" s="147">
        <f>65/227</f>
        <v>0.28634361233480177</v>
      </c>
      <c r="AI34" s="148">
        <v>0.33</v>
      </c>
      <c r="AJ34" s="149">
        <v>0.34</v>
      </c>
      <c r="AK34" s="82"/>
      <c r="AL34" s="338">
        <v>1675</v>
      </c>
      <c r="AM34" s="147">
        <v>0.22750000000000001</v>
      </c>
      <c r="AN34" s="148">
        <v>0.24</v>
      </c>
      <c r="AO34" s="149">
        <v>0.22</v>
      </c>
      <c r="AP34" s="338">
        <v>2610</v>
      </c>
      <c r="AQ34" s="202">
        <v>0.22</v>
      </c>
      <c r="AR34" s="149">
        <v>0.2</v>
      </c>
      <c r="AS34" s="149">
        <v>0.21</v>
      </c>
      <c r="AT34" s="7"/>
      <c r="AU34" s="169">
        <v>179</v>
      </c>
      <c r="AV34" s="147">
        <v>0.2346</v>
      </c>
      <c r="AW34" s="148">
        <v>0.22</v>
      </c>
      <c r="AX34" s="149">
        <v>0.2</v>
      </c>
      <c r="AY34" s="320">
        <v>229</v>
      </c>
      <c r="AZ34" s="147">
        <v>0.23</v>
      </c>
      <c r="BA34" s="148">
        <v>0.14000000000000001</v>
      </c>
      <c r="BB34" s="149">
        <v>0.26</v>
      </c>
      <c r="BC34" s="334">
        <v>161</v>
      </c>
      <c r="BD34" s="147">
        <v>0.15529999999999999</v>
      </c>
      <c r="BE34" s="148">
        <v>0.12</v>
      </c>
      <c r="BF34" s="149">
        <v>0.2</v>
      </c>
      <c r="BG34" s="169">
        <v>251</v>
      </c>
      <c r="BH34" s="147">
        <v>0.21</v>
      </c>
      <c r="BI34" s="148">
        <v>0.1</v>
      </c>
      <c r="BJ34" s="149">
        <v>0.03</v>
      </c>
      <c r="BK34" s="82"/>
      <c r="BL34" s="338">
        <f>SUM(BG34,BC34,AY34,AU34)</f>
        <v>820</v>
      </c>
      <c r="BM34" s="147">
        <v>0.20747499999999999</v>
      </c>
      <c r="BN34" s="249">
        <v>0.14000000000000001</v>
      </c>
      <c r="BO34" s="149">
        <v>0.18</v>
      </c>
      <c r="BP34" s="338">
        <v>2610</v>
      </c>
      <c r="BQ34" s="147">
        <v>0.22</v>
      </c>
      <c r="BR34" s="148">
        <v>0.2</v>
      </c>
      <c r="BS34" s="149">
        <v>0.21</v>
      </c>
      <c r="BT34" s="7"/>
      <c r="BU34" s="169">
        <v>12</v>
      </c>
      <c r="BV34" s="147">
        <v>0.66669999999999996</v>
      </c>
      <c r="BW34" s="249">
        <v>0.3</v>
      </c>
      <c r="BX34" s="149">
        <v>0.56999999999999995</v>
      </c>
      <c r="BY34" s="320">
        <v>9</v>
      </c>
      <c r="BZ34" s="147">
        <v>0</v>
      </c>
      <c r="CA34" s="148">
        <v>0</v>
      </c>
      <c r="CB34" s="149">
        <v>0.36</v>
      </c>
      <c r="CC34" s="320">
        <v>30</v>
      </c>
      <c r="CD34" s="147">
        <v>0.1333</v>
      </c>
      <c r="CE34" s="148">
        <v>0.09</v>
      </c>
      <c r="CF34" s="149">
        <v>0.12</v>
      </c>
      <c r="CG34" s="320">
        <v>25</v>
      </c>
      <c r="CH34" s="147">
        <v>0.12</v>
      </c>
      <c r="CI34" s="148">
        <v>0.28999999999999998</v>
      </c>
      <c r="CJ34" s="149">
        <v>0.19</v>
      </c>
      <c r="CK34" s="320">
        <v>15</v>
      </c>
      <c r="CL34" s="147">
        <v>0.26669999999999999</v>
      </c>
      <c r="CM34" s="148">
        <v>0</v>
      </c>
      <c r="CN34" s="149">
        <v>0.18</v>
      </c>
      <c r="CO34" s="338">
        <v>7</v>
      </c>
      <c r="CP34" s="147">
        <v>0.42859999999999998</v>
      </c>
      <c r="CQ34" s="148">
        <v>0.18</v>
      </c>
      <c r="CR34" s="149">
        <v>0.27</v>
      </c>
      <c r="CS34" s="338">
        <v>17</v>
      </c>
      <c r="CT34" s="147">
        <f>(10/17)</f>
        <v>0.58823529411764708</v>
      </c>
      <c r="CU34" s="273"/>
      <c r="CV34" s="274"/>
      <c r="CW34" s="82"/>
      <c r="CX34" s="171">
        <f>SUM(BU34,BY34,CC34,CG34,CK34,CO34, CS34)</f>
        <v>115</v>
      </c>
      <c r="CY34" s="147">
        <f>(32/115)</f>
        <v>0.27826086956521739</v>
      </c>
      <c r="CZ34" s="148">
        <v>0.16</v>
      </c>
      <c r="DA34" s="149">
        <v>0.23</v>
      </c>
      <c r="DB34" s="338">
        <v>2610</v>
      </c>
      <c r="DC34" s="147">
        <v>0.22</v>
      </c>
      <c r="DD34" s="149">
        <v>0.2</v>
      </c>
      <c r="DE34" s="149">
        <v>0.21</v>
      </c>
      <c r="DF34" s="7"/>
      <c r="DG34" s="338">
        <v>1675</v>
      </c>
      <c r="DH34" s="147">
        <v>0.22750000000000001</v>
      </c>
      <c r="DI34" s="148">
        <v>0.24</v>
      </c>
      <c r="DJ34" s="149">
        <v>0.22</v>
      </c>
      <c r="DK34" s="338">
        <v>820</v>
      </c>
      <c r="DL34" s="147">
        <v>0.20747499999999999</v>
      </c>
      <c r="DM34" s="249">
        <v>0.14000000000000001</v>
      </c>
      <c r="DN34" s="149">
        <v>0.18</v>
      </c>
      <c r="DO34" s="331">
        <v>115</v>
      </c>
      <c r="DP34" s="147">
        <f>(32/115)</f>
        <v>0.27826086956521739</v>
      </c>
      <c r="DQ34" s="148">
        <v>0.16</v>
      </c>
      <c r="DR34" s="149">
        <v>0.23</v>
      </c>
      <c r="DS34" s="338">
        <v>2610</v>
      </c>
      <c r="DT34" s="147">
        <v>0.22</v>
      </c>
      <c r="DU34" s="149">
        <v>0.2</v>
      </c>
      <c r="DV34" s="149">
        <v>0.21</v>
      </c>
    </row>
    <row r="37" spans="1:126" x14ac:dyDescent="0.25">
      <c r="B37" s="29"/>
      <c r="C37" s="30"/>
      <c r="D37" s="3"/>
    </row>
    <row r="38" spans="1:126" x14ac:dyDescent="0.25">
      <c r="B38" s="29"/>
      <c r="C38" s="30"/>
      <c r="D38" s="3"/>
    </row>
    <row r="39" spans="1:126" ht="15" customHeight="1" x14ac:dyDescent="0.25">
      <c r="B39" s="29"/>
      <c r="C39" s="31"/>
      <c r="D39" s="31"/>
    </row>
    <row r="40" spans="1:126" ht="15" customHeight="1" x14ac:dyDescent="0.25">
      <c r="B40" s="29"/>
      <c r="C40" s="31"/>
      <c r="D40" s="31"/>
    </row>
    <row r="41" spans="1:126" ht="15" customHeight="1" x14ac:dyDescent="0.25">
      <c r="B41" s="29"/>
      <c r="C41" s="33"/>
      <c r="D41" s="33"/>
    </row>
    <row r="42" spans="1:126" ht="15" customHeight="1" x14ac:dyDescent="0.25">
      <c r="B42" s="29"/>
      <c r="C42" s="33"/>
      <c r="D42" s="33"/>
    </row>
    <row r="43" spans="1:126" ht="15" customHeight="1" x14ac:dyDescent="0.25">
      <c r="B43" s="29"/>
      <c r="C43" s="33"/>
      <c r="D43" s="33"/>
    </row>
    <row r="44" spans="1:126" ht="15" customHeight="1" x14ac:dyDescent="0.25">
      <c r="B44" s="29"/>
      <c r="C44" s="33"/>
      <c r="D44" s="33"/>
    </row>
    <row r="45" spans="1:126" ht="15" customHeight="1" x14ac:dyDescent="0.25">
      <c r="B45" s="29"/>
      <c r="C45" s="33"/>
      <c r="D45" s="33"/>
    </row>
    <row r="46" spans="1:126" ht="15" customHeight="1" x14ac:dyDescent="0.25">
      <c r="B46" s="29"/>
      <c r="C46" s="32"/>
      <c r="D46" s="32"/>
    </row>
    <row r="47" spans="1:126" ht="15" customHeight="1" x14ac:dyDescent="0.25">
      <c r="B47" s="29"/>
      <c r="C47" s="32"/>
      <c r="D47" s="32"/>
    </row>
    <row r="48" spans="1:126" ht="15" customHeight="1" x14ac:dyDescent="0.25">
      <c r="B48" s="29"/>
      <c r="C48" s="33"/>
      <c r="D48" s="33"/>
    </row>
    <row r="49" spans="2:4" ht="15" customHeight="1" x14ac:dyDescent="0.25">
      <c r="B49" s="29"/>
      <c r="C49" s="33"/>
      <c r="D49" s="33"/>
    </row>
    <row r="50" spans="2:4" ht="15" customHeight="1" x14ac:dyDescent="0.25">
      <c r="B50" s="29"/>
      <c r="C50" s="32"/>
      <c r="D50" s="32"/>
    </row>
    <row r="51" spans="2:4" ht="15" customHeight="1" x14ac:dyDescent="0.25">
      <c r="B51" s="29"/>
      <c r="C51" s="32"/>
      <c r="D51" s="32"/>
    </row>
    <row r="52" spans="2:4" ht="15" customHeight="1" x14ac:dyDescent="0.25">
      <c r="B52" s="29"/>
      <c r="C52" s="32"/>
      <c r="D52" s="32"/>
    </row>
    <row r="53" spans="2:4" ht="15.75" customHeight="1" x14ac:dyDescent="0.25">
      <c r="B53" s="29"/>
      <c r="C53" s="33"/>
      <c r="D53" s="33"/>
    </row>
    <row r="54" spans="2:4" ht="15" customHeight="1" x14ac:dyDescent="0.25">
      <c r="B54" s="29"/>
      <c r="C54" s="33"/>
      <c r="D54" s="33"/>
    </row>
    <row r="55" spans="2:4" ht="15" customHeight="1" x14ac:dyDescent="0.25">
      <c r="B55" s="29"/>
      <c r="C55" s="33"/>
      <c r="D55" s="33"/>
    </row>
    <row r="56" spans="2:4" ht="15" customHeight="1" x14ac:dyDescent="0.25">
      <c r="B56" s="29"/>
      <c r="C56" s="33"/>
      <c r="D56" s="33"/>
    </row>
    <row r="57" spans="2:4" ht="15" customHeight="1" x14ac:dyDescent="0.25">
      <c r="B57" s="29"/>
      <c r="C57" s="33"/>
      <c r="D57" s="33"/>
    </row>
    <row r="58" spans="2:4" x14ac:dyDescent="0.25">
      <c r="C58" s="30"/>
      <c r="D58" s="3"/>
    </row>
    <row r="59" spans="2:4" x14ac:dyDescent="0.25">
      <c r="C59" s="30"/>
      <c r="D59" s="3"/>
    </row>
    <row r="60" spans="2:4" x14ac:dyDescent="0.25">
      <c r="C60" s="30"/>
      <c r="D60" s="3"/>
    </row>
    <row r="61" spans="2:4" x14ac:dyDescent="0.25">
      <c r="C61" s="30"/>
      <c r="D61" s="3"/>
    </row>
  </sheetData>
  <autoFilter ref="A6:B34">
    <filterColumn colId="0" showButton="0"/>
  </autoFilter>
  <mergeCells count="282">
    <mergeCell ref="DU26:DV26"/>
    <mergeCell ref="DQ27:DR27"/>
    <mergeCell ref="DU27:DV27"/>
    <mergeCell ref="DU28:DV28"/>
    <mergeCell ref="DQ30:DR30"/>
    <mergeCell ref="DU30:DV30"/>
    <mergeCell ref="DM31:DN33"/>
    <mergeCell ref="DK32:DL32"/>
    <mergeCell ref="DO3:DR3"/>
    <mergeCell ref="DS3:DV3"/>
    <mergeCell ref="DO4:DO5"/>
    <mergeCell ref="DS4:DS5"/>
    <mergeCell ref="DQ24:DR24"/>
    <mergeCell ref="DQ25:DR25"/>
    <mergeCell ref="DU25:DV25"/>
    <mergeCell ref="DQ26:DR26"/>
    <mergeCell ref="DQ31:DR33"/>
    <mergeCell ref="DK28:DR29"/>
    <mergeCell ref="CQ30:CR30"/>
    <mergeCell ref="BW30:BX30"/>
    <mergeCell ref="DI30:DJ30"/>
    <mergeCell ref="BW31:BX33"/>
    <mergeCell ref="CI31:CJ33"/>
    <mergeCell ref="CM31:CN33"/>
    <mergeCell ref="DM25:DN25"/>
    <mergeCell ref="DM26:DN26"/>
    <mergeCell ref="DM27:DN27"/>
    <mergeCell ref="DM30:DN30"/>
    <mergeCell ref="DD30:DE30"/>
    <mergeCell ref="BW25:BX25"/>
    <mergeCell ref="CQ31:CR33"/>
    <mergeCell ref="DI25:DJ25"/>
    <mergeCell ref="DI26:DJ26"/>
    <mergeCell ref="DI27:DJ27"/>
    <mergeCell ref="DI28:DJ28"/>
    <mergeCell ref="CZ30:DA30"/>
    <mergeCell ref="CE26:CF26"/>
    <mergeCell ref="CE27:CF27"/>
    <mergeCell ref="CI26:CJ26"/>
    <mergeCell ref="CI27:CJ27"/>
    <mergeCell ref="CZ27:DA27"/>
    <mergeCell ref="CX28:DA29"/>
    <mergeCell ref="DG2:DV2"/>
    <mergeCell ref="DG1:DV1"/>
    <mergeCell ref="C6:D6"/>
    <mergeCell ref="G26:H26"/>
    <mergeCell ref="C21:D21"/>
    <mergeCell ref="C22:D22"/>
    <mergeCell ref="C23:D23"/>
    <mergeCell ref="DD27:DE27"/>
    <mergeCell ref="DD28:DE28"/>
    <mergeCell ref="CM27:CN27"/>
    <mergeCell ref="CQ26:CR26"/>
    <mergeCell ref="CQ27:CR27"/>
    <mergeCell ref="W27:X27"/>
    <mergeCell ref="AA27:AB27"/>
    <mergeCell ref="CM25:CN25"/>
    <mergeCell ref="CQ25:CR25"/>
    <mergeCell ref="CE25:CF25"/>
    <mergeCell ref="CI25:CJ25"/>
    <mergeCell ref="DD25:DE25"/>
    <mergeCell ref="CZ25:DA25"/>
    <mergeCell ref="CM24:CN24"/>
    <mergeCell ref="CI24:CJ24"/>
    <mergeCell ref="E3:H3"/>
    <mergeCell ref="I3:L3"/>
    <mergeCell ref="M3:P3"/>
    <mergeCell ref="DK3:DN3"/>
    <mergeCell ref="DK4:DK5"/>
    <mergeCell ref="A10:B10"/>
    <mergeCell ref="A24:B25"/>
    <mergeCell ref="A20:B23"/>
    <mergeCell ref="G25:H25"/>
    <mergeCell ref="K25:L25"/>
    <mergeCell ref="C20:D20"/>
    <mergeCell ref="CX4:CX5"/>
    <mergeCell ref="I4:I5"/>
    <mergeCell ref="C17:D17"/>
    <mergeCell ref="C7:D7"/>
    <mergeCell ref="C8:D8"/>
    <mergeCell ref="C9:D9"/>
    <mergeCell ref="C10:D10"/>
    <mergeCell ref="C24:D24"/>
    <mergeCell ref="C25:D25"/>
    <mergeCell ref="DG3:DJ3"/>
    <mergeCell ref="DG4:DG5"/>
    <mergeCell ref="CO4:CO5"/>
    <mergeCell ref="CG4:CG5"/>
    <mergeCell ref="CK4:CK5"/>
    <mergeCell ref="CS3:CV3"/>
    <mergeCell ref="A34:B34"/>
    <mergeCell ref="C29:D29"/>
    <mergeCell ref="C28:D28"/>
    <mergeCell ref="C31:D31"/>
    <mergeCell ref="A31:B33"/>
    <mergeCell ref="A26:B30"/>
    <mergeCell ref="C27:D27"/>
    <mergeCell ref="C30:D30"/>
    <mergeCell ref="K30:L30"/>
    <mergeCell ref="G30:H30"/>
    <mergeCell ref="K28:L28"/>
    <mergeCell ref="G28:H28"/>
    <mergeCell ref="C33:D33"/>
    <mergeCell ref="C34:D34"/>
    <mergeCell ref="C26:D26"/>
    <mergeCell ref="C32:D32"/>
    <mergeCell ref="K26:L26"/>
    <mergeCell ref="K27:L27"/>
    <mergeCell ref="CM30:CN30"/>
    <mergeCell ref="BE30:BF30"/>
    <mergeCell ref="BA30:BB30"/>
    <mergeCell ref="AN30:AO30"/>
    <mergeCell ref="AR30:AS30"/>
    <mergeCell ref="BN28:BO28"/>
    <mergeCell ref="BI26:BJ26"/>
    <mergeCell ref="BI27:BJ27"/>
    <mergeCell ref="CA30:CB30"/>
    <mergeCell ref="BR28:BS28"/>
    <mergeCell ref="BN29:BO29"/>
    <mergeCell ref="CA27:CB27"/>
    <mergeCell ref="BI30:BJ30"/>
    <mergeCell ref="AN26:AO26"/>
    <mergeCell ref="AI27:AJ27"/>
    <mergeCell ref="BR25:BS25"/>
    <mergeCell ref="AW25:AX25"/>
    <mergeCell ref="BK2:BK34"/>
    <mergeCell ref="BR26:BS26"/>
    <mergeCell ref="BR27:BS27"/>
    <mergeCell ref="AI30:AJ30"/>
    <mergeCell ref="CE30:CF30"/>
    <mergeCell ref="CI30:CJ30"/>
    <mergeCell ref="AK2:AK34"/>
    <mergeCell ref="BL2:BS2"/>
    <mergeCell ref="AR25:AS25"/>
    <mergeCell ref="AY32:AZ32"/>
    <mergeCell ref="AU32:AV32"/>
    <mergeCell ref="BC32:BD32"/>
    <mergeCell ref="BG32:BH32"/>
    <mergeCell ref="BI31:BJ33"/>
    <mergeCell ref="AU4:AU5"/>
    <mergeCell ref="AY4:AY5"/>
    <mergeCell ref="BC4:BC5"/>
    <mergeCell ref="BG4:BG5"/>
    <mergeCell ref="BL4:BL5"/>
    <mergeCell ref="BL32:BM32"/>
    <mergeCell ref="BM28:BM29"/>
    <mergeCell ref="AW30:AX30"/>
    <mergeCell ref="BA26:BB26"/>
    <mergeCell ref="BE26:BF26"/>
    <mergeCell ref="BE27:BF27"/>
    <mergeCell ref="BA31:BB33"/>
    <mergeCell ref="BE31:BF33"/>
    <mergeCell ref="AW31:AX33"/>
    <mergeCell ref="BR30:BS30"/>
    <mergeCell ref="BP4:BP5"/>
    <mergeCell ref="BG3:BJ3"/>
    <mergeCell ref="M4:M5"/>
    <mergeCell ref="E4:E5"/>
    <mergeCell ref="J28:J29"/>
    <mergeCell ref="R28:R29"/>
    <mergeCell ref="V28:V29"/>
    <mergeCell ref="AN28:AO28"/>
    <mergeCell ref="AG4:AG5"/>
    <mergeCell ref="BN31:BO33"/>
    <mergeCell ref="BN25:BO25"/>
    <mergeCell ref="BN26:BO26"/>
    <mergeCell ref="BN27:BO27"/>
    <mergeCell ref="BN30:BO30"/>
    <mergeCell ref="AN27:AO27"/>
    <mergeCell ref="AP4:AP5"/>
    <mergeCell ref="BI24:BJ24"/>
    <mergeCell ref="BA25:BB25"/>
    <mergeCell ref="AN25:AO25"/>
    <mergeCell ref="AR28:AS28"/>
    <mergeCell ref="AU28:BJ29"/>
    <mergeCell ref="AR27:AS27"/>
    <mergeCell ref="AI28:AJ28"/>
    <mergeCell ref="BA27:BB27"/>
    <mergeCell ref="G27:H27"/>
    <mergeCell ref="U4:U5"/>
    <mergeCell ref="CZ26:DA26"/>
    <mergeCell ref="BE25:BF25"/>
    <mergeCell ref="DD26:DE26"/>
    <mergeCell ref="BC3:BF3"/>
    <mergeCell ref="AD28:AD29"/>
    <mergeCell ref="AH28:AH29"/>
    <mergeCell ref="AI25:AJ25"/>
    <mergeCell ref="AC4:AC5"/>
    <mergeCell ref="Y4:Y5"/>
    <mergeCell ref="CS4:CS5"/>
    <mergeCell ref="AA28:AB28"/>
    <mergeCell ref="AA26:AB26"/>
    <mergeCell ref="AE26:AF26"/>
    <mergeCell ref="AE27:AF27"/>
    <mergeCell ref="AE28:AF28"/>
    <mergeCell ref="BU3:BX3"/>
    <mergeCell ref="BY3:CB3"/>
    <mergeCell ref="BU4:BU5"/>
    <mergeCell ref="Y3:AB3"/>
    <mergeCell ref="AC3:AF3"/>
    <mergeCell ref="AG3:AJ3"/>
    <mergeCell ref="AL3:AO3"/>
    <mergeCell ref="CA26:CB26"/>
    <mergeCell ref="BL3:BO3"/>
    <mergeCell ref="Q4:Q5"/>
    <mergeCell ref="AR26:AS26"/>
    <mergeCell ref="BY4:BY5"/>
    <mergeCell ref="BW24:BX24"/>
    <mergeCell ref="CA24:CB24"/>
    <mergeCell ref="CE24:CF24"/>
    <mergeCell ref="CA25:CB25"/>
    <mergeCell ref="CQ24:CR24"/>
    <mergeCell ref="CC3:CF3"/>
    <mergeCell ref="CG3:CJ3"/>
    <mergeCell ref="U3:X3"/>
    <mergeCell ref="AI26:AJ26"/>
    <mergeCell ref="AE30:AF30"/>
    <mergeCell ref="O26:P26"/>
    <mergeCell ref="O27:P27"/>
    <mergeCell ref="S26:T26"/>
    <mergeCell ref="S27:T27"/>
    <mergeCell ref="S30:T30"/>
    <mergeCell ref="S28:T28"/>
    <mergeCell ref="O28:P28"/>
    <mergeCell ref="O25:P25"/>
    <mergeCell ref="S25:T25"/>
    <mergeCell ref="W25:X25"/>
    <mergeCell ref="AA25:AB25"/>
    <mergeCell ref="AE25:AF25"/>
    <mergeCell ref="O30:P30"/>
    <mergeCell ref="W26:X26"/>
    <mergeCell ref="AA30:AB30"/>
    <mergeCell ref="W30:X30"/>
    <mergeCell ref="W28:X28"/>
    <mergeCell ref="CX2:DE2"/>
    <mergeCell ref="BU1:DE1"/>
    <mergeCell ref="DB3:DE3"/>
    <mergeCell ref="DB4:DB5"/>
    <mergeCell ref="AU3:AX3"/>
    <mergeCell ref="AY3:BB3"/>
    <mergeCell ref="BU28:CT29"/>
    <mergeCell ref="CU6:CV34"/>
    <mergeCell ref="CX3:DA3"/>
    <mergeCell ref="CC4:CC5"/>
    <mergeCell ref="BU2:CV2"/>
    <mergeCell ref="CZ24:DA24"/>
    <mergeCell ref="CZ31:DA33"/>
    <mergeCell ref="CK3:CN3"/>
    <mergeCell ref="CO3:CR3"/>
    <mergeCell ref="CM26:CN26"/>
    <mergeCell ref="CW2:CW34"/>
    <mergeCell ref="BW27:BX27"/>
    <mergeCell ref="BW26:BX26"/>
    <mergeCell ref="AW26:AX26"/>
    <mergeCell ref="AW27:AX27"/>
    <mergeCell ref="BI25:BJ25"/>
    <mergeCell ref="CA31:CB33"/>
    <mergeCell ref="CE31:CF33"/>
    <mergeCell ref="C11:D11"/>
    <mergeCell ref="A11:B19"/>
    <mergeCell ref="AU2:BJ2"/>
    <mergeCell ref="A1:D1"/>
    <mergeCell ref="E1:AS1"/>
    <mergeCell ref="A3:D3"/>
    <mergeCell ref="A4:D5"/>
    <mergeCell ref="A2:D2"/>
    <mergeCell ref="AL2:AS2"/>
    <mergeCell ref="E2:AJ2"/>
    <mergeCell ref="AP3:AS3"/>
    <mergeCell ref="AL4:AL5"/>
    <mergeCell ref="C18:D18"/>
    <mergeCell ref="C19:D19"/>
    <mergeCell ref="C12:D12"/>
    <mergeCell ref="C13:D13"/>
    <mergeCell ref="C14:D14"/>
    <mergeCell ref="C15:D15"/>
    <mergeCell ref="C16:D16"/>
    <mergeCell ref="AU1:BS1"/>
    <mergeCell ref="Q3:T3"/>
    <mergeCell ref="BP3:BS3"/>
    <mergeCell ref="A6:B6"/>
    <mergeCell ref="A7:B9"/>
  </mergeCells>
  <conditionalFormatting sqref="CY19 CY13 CY17 CY15">
    <cfRule type="dataBar" priority="25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{BD6954A3-40F6-46F9-A0D7-47279F9A99FA}</x14:id>
        </ext>
      </extLst>
    </cfRule>
  </conditionalFormatting>
  <conditionalFormatting sqref="AQ7:AQ9">
    <cfRule type="dataBar" priority="25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{500BD34E-7A14-4BF4-AF62-18C29D585494}</x14:id>
        </ext>
      </extLst>
    </cfRule>
  </conditionalFormatting>
  <conditionalFormatting sqref="AM7:AM9">
    <cfRule type="dataBar" priority="25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{70243163-DFAA-48C0-8194-29FD4DA9C88B}</x14:id>
        </ext>
      </extLst>
    </cfRule>
  </conditionalFormatting>
  <conditionalFormatting sqref="CY18 CY14 CY16 CY11:CY12">
    <cfRule type="dataBar" priority="25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{126AA8D5-7350-4CE3-8EF3-F88280FD183D}</x14:id>
        </ext>
      </extLst>
    </cfRule>
  </conditionalFormatting>
  <conditionalFormatting sqref="AQ11:AQ12 AQ18 AQ14 AQ16">
    <cfRule type="dataBar" priority="25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{0B91D85B-27F9-46C8-8631-1789E36BC11B}</x14:id>
        </ext>
      </extLst>
    </cfRule>
  </conditionalFormatting>
  <conditionalFormatting sqref="BM18 BM14 BM16 BM11:BM12">
    <cfRule type="dataBar" priority="25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{F45AD184-7FF1-479D-9BA8-E0B561DCF557}</x14:id>
        </ext>
      </extLst>
    </cfRule>
  </conditionalFormatting>
  <conditionalFormatting sqref="AQ21">
    <cfRule type="dataBar" priority="25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{D67B9F3A-A535-48C1-80CD-105664A12969}</x14:id>
        </ext>
      </extLst>
    </cfRule>
  </conditionalFormatting>
  <conditionalFormatting sqref="AM11:AM19">
    <cfRule type="dataBar" priority="25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{31B5495E-6E09-4873-9D77-02B8122E5940}</x14:id>
        </ext>
      </extLst>
    </cfRule>
  </conditionalFormatting>
  <conditionalFormatting sqref="BM21">
    <cfRule type="dataBar" priority="25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{EE422AB3-B654-4108-A1C6-A51C2092D3E6}</x14:id>
        </ext>
      </extLst>
    </cfRule>
  </conditionalFormatting>
  <conditionalFormatting sqref="BM19 BM13 BM17 BM15">
    <cfRule type="dataBar" priority="25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{B800BAEB-EFEC-4502-9CB0-958A12BE45DC}</x14:id>
        </ext>
      </extLst>
    </cfRule>
  </conditionalFormatting>
  <conditionalFormatting sqref="CY10">
    <cfRule type="dataBar" priority="25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{2733E58F-42F5-4E90-B995-664CE954E322}</x14:id>
        </ext>
      </extLst>
    </cfRule>
  </conditionalFormatting>
  <conditionalFormatting sqref="CY20">
    <cfRule type="dataBar" priority="25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{D7C08FFF-C7C0-4277-8301-200FF857A3AA}</x14:id>
        </ext>
      </extLst>
    </cfRule>
  </conditionalFormatting>
  <conditionalFormatting sqref="C29:D29 C24:D24 C30 AL32:AM33 CY32:CY33 C7:D10 AP32:AQ33 BM33 DW30:XFD34 DW22:XFD22 DW24:XFD24 DW19:XFD19 DW17:XFD17 DW15:XFD15 DW8:XFD13 A10">
    <cfRule type="cellIs" dxfId="780" priority="2583" operator="lessThan">
      <formula>0.7</formula>
    </cfRule>
  </conditionalFormatting>
  <conditionalFormatting sqref="BM23">
    <cfRule type="dataBar" priority="25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{FCA9B1FD-1ED8-4448-8348-CA248D6422D5}</x14:id>
        </ext>
      </extLst>
    </cfRule>
  </conditionalFormatting>
  <conditionalFormatting sqref="AM10">
    <cfRule type="dataBar" priority="25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{85DBAF1D-299A-4267-90D1-39E77C8392FF}</x14:id>
        </ext>
      </extLst>
    </cfRule>
  </conditionalFormatting>
  <conditionalFormatting sqref="AM6">
    <cfRule type="dataBar" priority="25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{DF7F7B9E-911C-45F1-9528-3359994A6ABD}</x14:id>
        </ext>
      </extLst>
    </cfRule>
  </conditionalFormatting>
  <conditionalFormatting sqref="AL7:AM10">
    <cfRule type="cellIs" dxfId="779" priority="2579" operator="lessThan">
      <formula>0.7</formula>
    </cfRule>
  </conditionalFormatting>
  <conditionalFormatting sqref="BM10">
    <cfRule type="dataBar" priority="25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{EC72135A-90CC-42E2-9E09-3CA5AF9C993D}</x14:id>
        </ext>
      </extLst>
    </cfRule>
  </conditionalFormatting>
  <conditionalFormatting sqref="BM7:BM9">
    <cfRule type="dataBar" priority="25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{DCD3030C-32FE-4A41-BE69-DA91C7DC2176}</x14:id>
        </ext>
      </extLst>
    </cfRule>
  </conditionalFormatting>
  <conditionalFormatting sqref="BM6">
    <cfRule type="dataBar" priority="25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{7A3D9FE7-B8EE-4494-B546-47B838642E7E}</x14:id>
        </ext>
      </extLst>
    </cfRule>
  </conditionalFormatting>
  <conditionalFormatting sqref="BL7:BM10 BL11:BL31 BL33">
    <cfRule type="cellIs" dxfId="778" priority="2575" operator="lessThan">
      <formula>0.7</formula>
    </cfRule>
  </conditionalFormatting>
  <conditionalFormatting sqref="CY7:CY9">
    <cfRule type="dataBar" priority="25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{0DBBA5ED-2E37-44FC-BB83-8BD85EE19F0B}</x14:id>
        </ext>
      </extLst>
    </cfRule>
  </conditionalFormatting>
  <conditionalFormatting sqref="CY6">
    <cfRule type="dataBar" priority="25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{C3940171-F55B-410D-BB98-D255ACEFCD08}</x14:id>
        </ext>
      </extLst>
    </cfRule>
  </conditionalFormatting>
  <conditionalFormatting sqref="CY7:CY10">
    <cfRule type="cellIs" dxfId="777" priority="2571" operator="lessThan">
      <formula>0.7</formula>
    </cfRule>
  </conditionalFormatting>
  <conditionalFormatting sqref="AQ10">
    <cfRule type="dataBar" priority="25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{E133C06E-0163-4036-9CE0-E2901DBCEAD6}</x14:id>
        </ext>
      </extLst>
    </cfRule>
  </conditionalFormatting>
  <conditionalFormatting sqref="AP7:AQ10">
    <cfRule type="cellIs" dxfId="776" priority="2568" operator="lessThan">
      <formula>0.7</formula>
    </cfRule>
  </conditionalFormatting>
  <conditionalFormatting sqref="AL14 AL16 AL18 AL11:AM12 AM13:AM19">
    <cfRule type="cellIs" dxfId="775" priority="2566" operator="lessThan">
      <formula>0.7</formula>
    </cfRule>
  </conditionalFormatting>
  <conditionalFormatting sqref="BM14 BM16 BM18 BM11:BM12">
    <cfRule type="cellIs" dxfId="774" priority="2563" operator="lessThan">
      <formula>0.7</formula>
    </cfRule>
  </conditionalFormatting>
  <conditionalFormatting sqref="CY18 CY16 CY14 CY11:CY12">
    <cfRule type="cellIs" dxfId="773" priority="2560" operator="lessThan">
      <formula>0.7</formula>
    </cfRule>
  </conditionalFormatting>
  <conditionalFormatting sqref="AQ19 AQ13 AQ17 AQ15">
    <cfRule type="dataBar" priority="25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{120B6500-1A89-4BE6-BF2A-BA9DE36674F9}</x14:id>
        </ext>
      </extLst>
    </cfRule>
  </conditionalFormatting>
  <conditionalFormatting sqref="AP18:AQ18 AP16:AQ16 AP14:AQ14 AP11:AQ12">
    <cfRule type="cellIs" dxfId="772" priority="2557" operator="lessThan">
      <formula>0.7</formula>
    </cfRule>
  </conditionalFormatting>
  <conditionalFormatting sqref="AQ23">
    <cfRule type="dataBar" priority="25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{A0986FB7-0409-439C-8BB4-51AC36939F66}</x14:id>
        </ext>
      </extLst>
    </cfRule>
  </conditionalFormatting>
  <conditionalFormatting sqref="AM25">
    <cfRule type="dataBar" priority="25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{3FFE6448-7A3B-47A6-B332-4883D36A7E8C}</x14:id>
        </ext>
      </extLst>
    </cfRule>
  </conditionalFormatting>
  <conditionalFormatting sqref="AL23">
    <cfRule type="cellIs" dxfId="771" priority="2556" operator="lessThan">
      <formula>0.7</formula>
    </cfRule>
  </conditionalFormatting>
  <conditionalFormatting sqref="AM20:AM23">
    <cfRule type="dataBar" priority="25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{C4AF78F4-5128-4F1D-84AC-3892F7E85F13}</x14:id>
        </ext>
      </extLst>
    </cfRule>
  </conditionalFormatting>
  <conditionalFormatting sqref="AL21">
    <cfRule type="cellIs" dxfId="770" priority="2554" operator="lessThan">
      <formula>0.7</formula>
    </cfRule>
  </conditionalFormatting>
  <conditionalFormatting sqref="BM23">
    <cfRule type="cellIs" dxfId="769" priority="2552" operator="lessThan">
      <formula>0.7</formula>
    </cfRule>
  </conditionalFormatting>
  <conditionalFormatting sqref="BM22">
    <cfRule type="dataBar" priority="25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{FA14B1C1-E370-406E-BC59-B6E2667B4D05}</x14:id>
        </ext>
      </extLst>
    </cfRule>
  </conditionalFormatting>
  <conditionalFormatting sqref="BM20">
    <cfRule type="dataBar" priority="25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{EFB056D7-FB39-49AB-9488-DDA2F7DE393C}</x14:id>
        </ext>
      </extLst>
    </cfRule>
  </conditionalFormatting>
  <conditionalFormatting sqref="BM21">
    <cfRule type="cellIs" dxfId="768" priority="2548" operator="lessThan">
      <formula>0.7</formula>
    </cfRule>
  </conditionalFormatting>
  <conditionalFormatting sqref="CY23">
    <cfRule type="dataBar" priority="25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{333363F9-0A73-48A7-92A2-3C4046B80DE5}</x14:id>
        </ext>
      </extLst>
    </cfRule>
  </conditionalFormatting>
  <conditionalFormatting sqref="CY23">
    <cfRule type="cellIs" dxfId="767" priority="2546" operator="lessThan">
      <formula>0.7</formula>
    </cfRule>
  </conditionalFormatting>
  <conditionalFormatting sqref="CY22">
    <cfRule type="dataBar" priority="25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{A1F93950-138C-4B8D-BE00-0BFF57BCB9CD}</x14:id>
        </ext>
      </extLst>
    </cfRule>
  </conditionalFormatting>
  <conditionalFormatting sqref="CY21">
    <cfRule type="dataBar" priority="25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{89FA0A8F-149B-45EA-BD99-13FA1E54D4D1}</x14:id>
        </ext>
      </extLst>
    </cfRule>
  </conditionalFormatting>
  <conditionalFormatting sqref="CY21">
    <cfRule type="cellIs" dxfId="766" priority="2542" operator="lessThan">
      <formula>0.7</formula>
    </cfRule>
  </conditionalFormatting>
  <conditionalFormatting sqref="AP23:AQ23">
    <cfRule type="cellIs" dxfId="765" priority="2540" operator="lessThan">
      <formula>0.7</formula>
    </cfRule>
  </conditionalFormatting>
  <conditionalFormatting sqref="AQ22">
    <cfRule type="dataBar" priority="25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{269977DE-D767-44FC-BF48-2788AE62382B}</x14:id>
        </ext>
      </extLst>
    </cfRule>
  </conditionalFormatting>
  <conditionalFormatting sqref="AQ20">
    <cfRule type="dataBar" priority="25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{B9883802-FF70-4831-B982-A183737590C8}</x14:id>
        </ext>
      </extLst>
    </cfRule>
  </conditionalFormatting>
  <conditionalFormatting sqref="AP21:AQ21">
    <cfRule type="cellIs" dxfId="764" priority="2536" operator="lessThan">
      <formula>0.7</formula>
    </cfRule>
  </conditionalFormatting>
  <conditionalFormatting sqref="AM24">
    <cfRule type="dataBar" priority="25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{A206DE19-B4E0-4549-AC52-2DBD4907A074}</x14:id>
        </ext>
      </extLst>
    </cfRule>
  </conditionalFormatting>
  <conditionalFormatting sqref="BM24">
    <cfRule type="dataBar" priority="25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{69EC50B2-F6CD-48DF-859E-ACDD5E098FF2}</x14:id>
        </ext>
      </extLst>
    </cfRule>
  </conditionalFormatting>
  <conditionalFormatting sqref="CY24:CY25">
    <cfRule type="dataBar" priority="25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{79FCB293-8066-47F7-95E1-2CD706E1638D}</x14:id>
        </ext>
      </extLst>
    </cfRule>
  </conditionalFormatting>
  <conditionalFormatting sqref="AQ25">
    <cfRule type="dataBar" priority="25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{282E858C-89F4-455A-9D98-60EF361733BE}</x14:id>
        </ext>
      </extLst>
    </cfRule>
  </conditionalFormatting>
  <conditionalFormatting sqref="AQ24">
    <cfRule type="dataBar" priority="25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{B3292036-A522-4574-BDC6-C414A4E73948}</x14:id>
        </ext>
      </extLst>
    </cfRule>
  </conditionalFormatting>
  <conditionalFormatting sqref="AM26:AM28">
    <cfRule type="dataBar" priority="25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{19D2C897-C851-48CB-A51B-4714D2E724C8}</x14:id>
        </ext>
      </extLst>
    </cfRule>
  </conditionalFormatting>
  <conditionalFormatting sqref="AM29:AM30">
    <cfRule type="dataBar" priority="25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{D1E237A9-1845-4789-A437-2164AC51A49B}</x14:id>
        </ext>
      </extLst>
    </cfRule>
  </conditionalFormatting>
  <conditionalFormatting sqref="AL29:AM30">
    <cfRule type="cellIs" dxfId="763" priority="2527" operator="lessThan">
      <formula>0.7</formula>
    </cfRule>
  </conditionalFormatting>
  <conditionalFormatting sqref="BM30">
    <cfRule type="dataBar" priority="25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{D50326BE-FB5E-4739-AC5B-C19DE51AE0D5}</x14:id>
        </ext>
      </extLst>
    </cfRule>
  </conditionalFormatting>
  <conditionalFormatting sqref="BM30">
    <cfRule type="cellIs" dxfId="762" priority="2525" operator="lessThan">
      <formula>0.7</formula>
    </cfRule>
  </conditionalFormatting>
  <conditionalFormatting sqref="CY26:CY27">
    <cfRule type="dataBar" priority="25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{FA97B3AA-1628-4A37-A0B7-4DB3EA9BA255}</x14:id>
        </ext>
      </extLst>
    </cfRule>
  </conditionalFormatting>
  <conditionalFormatting sqref="CY30">
    <cfRule type="dataBar" priority="25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{F135EA27-69AA-4532-9225-26F13A532376}</x14:id>
        </ext>
      </extLst>
    </cfRule>
  </conditionalFormatting>
  <conditionalFormatting sqref="CY30">
    <cfRule type="cellIs" dxfId="761" priority="2522" operator="lessThan">
      <formula>0.7</formula>
    </cfRule>
  </conditionalFormatting>
  <conditionalFormatting sqref="AQ26:AQ28">
    <cfRule type="dataBar" priority="25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{5F84C991-98FB-48EE-A169-8D818625CEC5}</x14:id>
        </ext>
      </extLst>
    </cfRule>
  </conditionalFormatting>
  <conditionalFormatting sqref="AQ29:AQ30">
    <cfRule type="dataBar" priority="25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{9876BDD3-8C60-443A-BFC5-A5FBFEEB7AD1}</x14:id>
        </ext>
      </extLst>
    </cfRule>
  </conditionalFormatting>
  <conditionalFormatting sqref="AP29:AQ30">
    <cfRule type="cellIs" dxfId="760" priority="2519" operator="lessThan">
      <formula>0.7</formula>
    </cfRule>
  </conditionalFormatting>
  <conditionalFormatting sqref="AM31">
    <cfRule type="dataBar" priority="25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{230CB24A-113C-430C-8848-C258D1FCB3A2}</x14:id>
        </ext>
      </extLst>
    </cfRule>
  </conditionalFormatting>
  <conditionalFormatting sqref="AM32">
    <cfRule type="dataBar" priority="25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{4346DE76-6993-41A6-807F-84764D84BC10}</x14:id>
        </ext>
      </extLst>
    </cfRule>
  </conditionalFormatting>
  <conditionalFormatting sqref="AM33">
    <cfRule type="dataBar" priority="25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{62D485FC-DC9B-43C1-8D25-8559D1EA6C47}</x14:id>
        </ext>
      </extLst>
    </cfRule>
  </conditionalFormatting>
  <conditionalFormatting sqref="AL31:AM31">
    <cfRule type="cellIs" dxfId="759" priority="2515" operator="lessThan">
      <formula>0.7</formula>
    </cfRule>
  </conditionalFormatting>
  <conditionalFormatting sqref="BM31">
    <cfRule type="dataBar" priority="25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{943504AE-4479-45BE-89B8-20BC936489AB}</x14:id>
        </ext>
      </extLst>
    </cfRule>
  </conditionalFormatting>
  <conditionalFormatting sqref="BM33">
    <cfRule type="dataBar" priority="25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{316D1055-85D1-49D3-A9B4-CBEF586CFC9E}</x14:id>
        </ext>
      </extLst>
    </cfRule>
  </conditionalFormatting>
  <conditionalFormatting sqref="BM31">
    <cfRule type="cellIs" dxfId="758" priority="2512" operator="lessThan">
      <formula>0.7</formula>
    </cfRule>
  </conditionalFormatting>
  <conditionalFormatting sqref="CY31">
    <cfRule type="dataBar" priority="25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{ADB24A27-5B3F-4CF3-8FDA-0D48B6811F14}</x14:id>
        </ext>
      </extLst>
    </cfRule>
  </conditionalFormatting>
  <conditionalFormatting sqref="CY32">
    <cfRule type="dataBar" priority="25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{84862061-2434-48D8-B280-E63CB52AC541}</x14:id>
        </ext>
      </extLst>
    </cfRule>
  </conditionalFormatting>
  <conditionalFormatting sqref="CY33">
    <cfRule type="dataBar" priority="25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{1085FA41-628D-4B10-8E68-94D733B1F056}</x14:id>
        </ext>
      </extLst>
    </cfRule>
  </conditionalFormatting>
  <conditionalFormatting sqref="CY31">
    <cfRule type="cellIs" dxfId="757" priority="2508" operator="lessThan">
      <formula>0.7</formula>
    </cfRule>
  </conditionalFormatting>
  <conditionalFormatting sqref="AQ31">
    <cfRule type="dataBar" priority="25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{7F280718-8212-4015-BFA1-CDBDD5A5C409}</x14:id>
        </ext>
      </extLst>
    </cfRule>
  </conditionalFormatting>
  <conditionalFormatting sqref="AQ32">
    <cfRule type="dataBar" priority="25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{B823A5BB-0F2A-4B87-B980-3A0C573E9214}</x14:id>
        </ext>
      </extLst>
    </cfRule>
  </conditionalFormatting>
  <conditionalFormatting sqref="AQ33">
    <cfRule type="dataBar" priority="25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{6714083A-FC7F-4458-BC4C-9BC1221E126D}</x14:id>
        </ext>
      </extLst>
    </cfRule>
  </conditionalFormatting>
  <conditionalFormatting sqref="AP31:AQ31">
    <cfRule type="cellIs" dxfId="756" priority="2504" operator="lessThan">
      <formula>0.7</formula>
    </cfRule>
  </conditionalFormatting>
  <conditionalFormatting sqref="AQ32">
    <cfRule type="dataBar" priority="25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{CF74CDE7-CE06-420B-A0F0-7DBC216272FD}</x14:id>
        </ext>
      </extLst>
    </cfRule>
  </conditionalFormatting>
  <conditionalFormatting sqref="AQ33">
    <cfRule type="dataBar" priority="25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{77B8B0B2-C7E7-41D5-9FFC-284F31107FB9}</x14:id>
        </ext>
      </extLst>
    </cfRule>
  </conditionalFormatting>
  <conditionalFormatting sqref="F34">
    <cfRule type="dataBar" priority="25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{780662B3-1ADE-40DB-9949-EFE8356BACB3}</x14:id>
        </ext>
      </extLst>
    </cfRule>
  </conditionalFormatting>
  <conditionalFormatting sqref="J34">
    <cfRule type="dataBar" priority="25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{10ECED7E-3501-423E-91DB-4CF9BFCB3651}</x14:id>
        </ext>
      </extLst>
    </cfRule>
  </conditionalFormatting>
  <conditionalFormatting sqref="AM34">
    <cfRule type="dataBar" priority="24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{CE797855-60A4-4D8F-8FDB-6E4E0376975B}</x14:id>
        </ext>
      </extLst>
    </cfRule>
  </conditionalFormatting>
  <conditionalFormatting sqref="BM34">
    <cfRule type="dataBar" priority="24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{A7CAB72D-E844-4C50-8AA3-FBD762AA56B3}</x14:id>
        </ext>
      </extLst>
    </cfRule>
  </conditionalFormatting>
  <conditionalFormatting sqref="AZ34">
    <cfRule type="dataBar" priority="24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{03CD9F91-A608-4914-9034-315B25B045BF}</x14:id>
        </ext>
      </extLst>
    </cfRule>
  </conditionalFormatting>
  <conditionalFormatting sqref="BH34">
    <cfRule type="dataBar" priority="24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{74E905BF-9E87-4CA4-A10A-495585487BAE}</x14:id>
        </ext>
      </extLst>
    </cfRule>
  </conditionalFormatting>
  <conditionalFormatting sqref="CY34">
    <cfRule type="dataBar" priority="24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{1D1F3023-C63C-4160-835F-AF60495D94B7}</x14:id>
        </ext>
      </extLst>
    </cfRule>
  </conditionalFormatting>
  <conditionalFormatting sqref="AQ34">
    <cfRule type="dataBar" priority="24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{9FD46824-C716-4636-9F49-DBAB14B12BE9}</x14:id>
        </ext>
      </extLst>
    </cfRule>
  </conditionalFormatting>
  <conditionalFormatting sqref="F14 F18 F16 F11:F12">
    <cfRule type="dataBar" priority="24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{8B7EDC5F-D908-46E0-AD1E-85EB9E49AFC5}</x14:id>
        </ext>
      </extLst>
    </cfRule>
  </conditionalFormatting>
  <conditionalFormatting sqref="J11:J19">
    <cfRule type="dataBar" priority="24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{8CE7918A-07F2-4913-B606-7DCB5A8B00CA}</x14:id>
        </ext>
      </extLst>
    </cfRule>
  </conditionalFormatting>
  <conditionalFormatting sqref="J23">
    <cfRule type="dataBar" priority="24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{332F2BD7-6FE6-4BD7-9636-84856010EFE3}</x14:id>
        </ext>
      </extLst>
    </cfRule>
  </conditionalFormatting>
  <conditionalFormatting sqref="J9">
    <cfRule type="dataBar" priority="24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{5AEC13CE-5B0F-40CF-9828-5B64E7937FE6}</x14:id>
        </ext>
      </extLst>
    </cfRule>
  </conditionalFormatting>
  <conditionalFormatting sqref="E32:F33 I32:I33">
    <cfRule type="cellIs" dxfId="755" priority="2493" operator="lessThan">
      <formula>0.7</formula>
    </cfRule>
  </conditionalFormatting>
  <conditionalFormatting sqref="F22 H22">
    <cfRule type="dataBar" priority="24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{1D601C85-3F83-41AA-97AC-BAF019F5E69A}</x14:id>
        </ext>
      </extLst>
    </cfRule>
  </conditionalFormatting>
  <conditionalFormatting sqref="F10">
    <cfRule type="dataBar" priority="249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{3BB79573-0964-4BC6-ACDF-C5C62E92AF33}</x14:id>
        </ext>
      </extLst>
    </cfRule>
  </conditionalFormatting>
  <conditionalFormatting sqref="J10">
    <cfRule type="dataBar" priority="24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{9A3FE1CD-FF97-425F-8F32-CAE0A9B079AC}</x14:id>
        </ext>
      </extLst>
    </cfRule>
  </conditionalFormatting>
  <conditionalFormatting sqref="F7:F8">
    <cfRule type="dataBar" priority="24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{DA40A547-5D72-436A-B41C-09BF92672403}</x14:id>
        </ext>
      </extLst>
    </cfRule>
  </conditionalFormatting>
  <conditionalFormatting sqref="J7:J8">
    <cfRule type="dataBar" priority="24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{5EFC0981-B735-4B1C-87A1-4DD22DAB8F08}</x14:id>
        </ext>
      </extLst>
    </cfRule>
  </conditionalFormatting>
  <conditionalFormatting sqref="F6">
    <cfRule type="dataBar" priority="24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{83190C4C-DD92-453C-B984-0D9788D4E4FB}</x14:id>
        </ext>
      </extLst>
    </cfRule>
  </conditionalFormatting>
  <conditionalFormatting sqref="J6">
    <cfRule type="dataBar" priority="24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{43314E04-41F4-4447-9698-B0C87D28566A}</x14:id>
        </ext>
      </extLst>
    </cfRule>
  </conditionalFormatting>
  <conditionalFormatting sqref="F9">
    <cfRule type="dataBar" priority="24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{0FA7371B-E18C-4085-91D4-101367449F3B}</x14:id>
        </ext>
      </extLst>
    </cfRule>
  </conditionalFormatting>
  <conditionalFormatting sqref="E7:F10 I7:J10">
    <cfRule type="cellIs" dxfId="754" priority="2484" operator="lessThan">
      <formula>0.7</formula>
    </cfRule>
  </conditionalFormatting>
  <conditionalFormatting sqref="F13 F19 F17 F15">
    <cfRule type="dataBar" priority="24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{BEEFCC7E-EC8E-4E14-8176-A4868E3E2539}</x14:id>
        </ext>
      </extLst>
    </cfRule>
  </conditionalFormatting>
  <conditionalFormatting sqref="E18:F18 E16:F16 E14:F14 E11:F12 I14 I16 I18 J13:J19 I11:J12">
    <cfRule type="cellIs" dxfId="753" priority="2480" operator="lessThan">
      <formula>0.7</formula>
    </cfRule>
  </conditionalFormatting>
  <conditionalFormatting sqref="F23">
    <cfRule type="dataBar" priority="24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{CD01E812-D6F1-4A3B-947C-5241E27740FD}</x14:id>
        </ext>
      </extLst>
    </cfRule>
  </conditionalFormatting>
  <conditionalFormatting sqref="E23:F23 I23:J23">
    <cfRule type="cellIs" dxfId="752" priority="2477" operator="lessThan">
      <formula>0.7</formula>
    </cfRule>
  </conditionalFormatting>
  <conditionalFormatting sqref="J22">
    <cfRule type="dataBar" priority="24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{0DE98166-F492-4C61-A6A5-56FBF08A0935}</x14:id>
        </ext>
      </extLst>
    </cfRule>
  </conditionalFormatting>
  <conditionalFormatting sqref="F20">
    <cfRule type="dataBar" priority="24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{D1D1356A-F743-4122-9985-D2032F7BC79B}</x14:id>
        </ext>
      </extLst>
    </cfRule>
  </conditionalFormatting>
  <conditionalFormatting sqref="J20">
    <cfRule type="dataBar" priority="24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{ADE4B053-F49F-49B8-9762-5B5C13712496}</x14:id>
        </ext>
      </extLst>
    </cfRule>
  </conditionalFormatting>
  <conditionalFormatting sqref="F21">
    <cfRule type="dataBar" priority="24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{670B6866-7B81-4772-BFDA-43BD198A5FC2}</x14:id>
        </ext>
      </extLst>
    </cfRule>
  </conditionalFormatting>
  <conditionalFormatting sqref="J21">
    <cfRule type="dataBar" priority="24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{B74B549B-7881-48A7-B057-649CFFDC97CE}</x14:id>
        </ext>
      </extLst>
    </cfRule>
  </conditionalFormatting>
  <conditionalFormatting sqref="E21:F21 I21:J21">
    <cfRule type="cellIs" dxfId="751" priority="2470" operator="lessThan">
      <formula>0.7</formula>
    </cfRule>
  </conditionalFormatting>
  <conditionalFormatting sqref="F33">
    <cfRule type="dataBar" priority="24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{40D90A36-6D01-4F57-AFEA-72ADCA715B44}</x14:id>
        </ext>
      </extLst>
    </cfRule>
  </conditionalFormatting>
  <conditionalFormatting sqref="F24">
    <cfRule type="dataBar" priority="24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{5D91B9F3-49AA-4460-9652-46A248A72541}</x14:id>
        </ext>
      </extLst>
    </cfRule>
  </conditionalFormatting>
  <conditionalFormatting sqref="J24">
    <cfRule type="dataBar" priority="24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{5AF57465-8D99-40C2-9EC9-5044AE4E65B8}</x14:id>
        </ext>
      </extLst>
    </cfRule>
  </conditionalFormatting>
  <conditionalFormatting sqref="F28">
    <cfRule type="dataBar" priority="24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{B0569D96-4D3A-425B-98C5-7C348FDE499D}</x14:id>
        </ext>
      </extLst>
    </cfRule>
  </conditionalFormatting>
  <conditionalFormatting sqref="F29:F30">
    <cfRule type="dataBar" priority="24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{18271AD9-8ECA-4FFE-8880-D3A4221F22BC}</x14:id>
        </ext>
      </extLst>
    </cfRule>
  </conditionalFormatting>
  <conditionalFormatting sqref="F26:F27 J26:J27">
    <cfRule type="dataBar" priority="24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{05A1CEAB-BE6D-4E84-9314-74544E068A54}</x14:id>
        </ext>
      </extLst>
    </cfRule>
  </conditionalFormatting>
  <conditionalFormatting sqref="I30:J30 E29:F30">
    <cfRule type="cellIs" dxfId="750" priority="2464" operator="lessThan">
      <formula>0.7</formula>
    </cfRule>
  </conditionalFormatting>
  <conditionalFormatting sqref="F31">
    <cfRule type="dataBar" priority="24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{E6D361B5-723E-4742-A479-1F9EAEDE5B22}</x14:id>
        </ext>
      </extLst>
    </cfRule>
  </conditionalFormatting>
  <conditionalFormatting sqref="F32">
    <cfRule type="dataBar" priority="24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{111B97C8-65B4-4A03-9298-54FDD2E0B0CD}</x14:id>
        </ext>
      </extLst>
    </cfRule>
  </conditionalFormatting>
  <conditionalFormatting sqref="J31:J33">
    <cfRule type="dataBar" priority="24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{8E649DBE-1D02-4D90-980B-A6E211A78E42}</x14:id>
        </ext>
      </extLst>
    </cfRule>
  </conditionalFormatting>
  <conditionalFormatting sqref="E31:F31 I31:J31 J32:J33">
    <cfRule type="cellIs" dxfId="749" priority="2459" operator="lessThan">
      <formula>0.7</formula>
    </cfRule>
  </conditionalFormatting>
  <conditionalFormatting sqref="AZ9">
    <cfRule type="dataBar" priority="24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{11234A8D-2671-434F-B66C-0F65385C9006}</x14:id>
        </ext>
      </extLst>
    </cfRule>
  </conditionalFormatting>
  <conditionalFormatting sqref="BH9">
    <cfRule type="dataBar" priority="24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{FAE357F2-1069-448B-8EB2-26C3B844D4EC}</x14:id>
        </ext>
      </extLst>
    </cfRule>
  </conditionalFormatting>
  <conditionalFormatting sqref="AY32:AY33 BG33:BH33">
    <cfRule type="cellIs" dxfId="748" priority="2458" operator="lessThan">
      <formula>0.7</formula>
    </cfRule>
  </conditionalFormatting>
  <conditionalFormatting sqref="BH30">
    <cfRule type="dataBar" priority="24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{CBE1FE30-E7F8-43F6-8B71-10F7C29B6FCE}</x14:id>
        </ext>
      </extLst>
    </cfRule>
  </conditionalFormatting>
  <conditionalFormatting sqref="AZ10">
    <cfRule type="dataBar" priority="24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{83BE02F0-C654-4F3D-81A7-FEE4A7F59C87}</x14:id>
        </ext>
      </extLst>
    </cfRule>
  </conditionalFormatting>
  <conditionalFormatting sqref="BH10">
    <cfRule type="dataBar" priority="24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{E203E007-1272-4466-A3CF-DC96F6E3324B}</x14:id>
        </ext>
      </extLst>
    </cfRule>
  </conditionalFormatting>
  <conditionalFormatting sqref="AZ7:AZ9">
    <cfRule type="dataBar" priority="24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{75DA3463-88F8-45D9-BC8D-16997A5AA637}</x14:id>
        </ext>
      </extLst>
    </cfRule>
  </conditionalFormatting>
  <conditionalFormatting sqref="BH7:BH8">
    <cfRule type="dataBar" priority="24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{BFB58693-63C9-43AE-BCE4-DF46B01373C1}</x14:id>
        </ext>
      </extLst>
    </cfRule>
  </conditionalFormatting>
  <conditionalFormatting sqref="BH6">
    <cfRule type="dataBar" priority="245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{719AC741-DBA3-4893-9C0C-4F3B57DB6ADC}</x14:id>
        </ext>
      </extLst>
    </cfRule>
  </conditionalFormatting>
  <conditionalFormatting sqref="AZ6">
    <cfRule type="dataBar" priority="24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{E5D96A19-20D0-47A6-A867-5D03CCDF72C9}</x14:id>
        </ext>
      </extLst>
    </cfRule>
  </conditionalFormatting>
  <conditionalFormatting sqref="BG7:BH10 AY7:AZ10">
    <cfRule type="cellIs" dxfId="747" priority="2449" operator="lessThan">
      <formula>0.7</formula>
    </cfRule>
  </conditionalFormatting>
  <conditionalFormatting sqref="AZ11:AZ19">
    <cfRule type="dataBar" priority="24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{C93565C0-C0DE-483B-836F-091F30A6E50A}</x14:id>
        </ext>
      </extLst>
    </cfRule>
  </conditionalFormatting>
  <conditionalFormatting sqref="BH11:BH23">
    <cfRule type="dataBar" priority="24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{558440EE-58C8-4BD4-8D98-BF63BE5286FD}</x14:id>
        </ext>
      </extLst>
    </cfRule>
  </conditionalFormatting>
  <conditionalFormatting sqref="AY18 AY16 AY14 BG14 BG16 BG18 AY11:AZ11 BG11:BH12 BH13:BH23 AY12 AZ12:AZ19">
    <cfRule type="cellIs" dxfId="746" priority="2446" operator="lessThan">
      <formula>0.7</formula>
    </cfRule>
  </conditionalFormatting>
  <conditionalFormatting sqref="AZ25">
    <cfRule type="dataBar" priority="24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{4F87E94C-2B95-4E43-9553-6A894B7EF9DF}</x14:id>
        </ext>
      </extLst>
    </cfRule>
  </conditionalFormatting>
  <conditionalFormatting sqref="AZ26:AZ27">
    <cfRule type="dataBar" priority="24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{4461C1A1-47EB-48F4-B5AC-D517FE01EBF5}</x14:id>
        </ext>
      </extLst>
    </cfRule>
  </conditionalFormatting>
  <conditionalFormatting sqref="AY23 BG23">
    <cfRule type="cellIs" dxfId="745" priority="2445" operator="lessThan">
      <formula>0.7</formula>
    </cfRule>
  </conditionalFormatting>
  <conditionalFormatting sqref="AZ20:AZ23">
    <cfRule type="dataBar" priority="24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{E82B5D34-2856-40FA-AFDA-52D1DC5B22DE}</x14:id>
        </ext>
      </extLst>
    </cfRule>
  </conditionalFormatting>
  <conditionalFormatting sqref="AY21 BG21">
    <cfRule type="cellIs" dxfId="744" priority="2443" operator="lessThan">
      <formula>0.7</formula>
    </cfRule>
  </conditionalFormatting>
  <conditionalFormatting sqref="AZ24">
    <cfRule type="dataBar" priority="24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{36453934-35A9-4C83-95AD-B0A8C09F56C1}</x14:id>
        </ext>
      </extLst>
    </cfRule>
  </conditionalFormatting>
  <conditionalFormatting sqref="BH24:BH25">
    <cfRule type="dataBar" priority="24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{E006D61F-F8D5-465B-9584-2A225B168D2E}</x14:id>
        </ext>
      </extLst>
    </cfRule>
  </conditionalFormatting>
  <conditionalFormatting sqref="AZ30">
    <cfRule type="dataBar" priority="24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{D6419DFD-4578-4D79-AB6B-B381DC2EFDAC}</x14:id>
        </ext>
      </extLst>
    </cfRule>
  </conditionalFormatting>
  <conditionalFormatting sqref="BH26:BH27">
    <cfRule type="dataBar" priority="24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{10CE9250-B917-44DB-A975-2365DBDD1790}</x14:id>
        </ext>
      </extLst>
    </cfRule>
  </conditionalFormatting>
  <conditionalFormatting sqref="AY30:AZ30 BG30:BH30">
    <cfRule type="cellIs" dxfId="743" priority="2435" operator="lessThan">
      <formula>0.7</formula>
    </cfRule>
  </conditionalFormatting>
  <conditionalFormatting sqref="AZ31">
    <cfRule type="dataBar" priority="24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{D3D2C9ED-721F-4505-9F98-98237CD8EE3C}</x14:id>
        </ext>
      </extLst>
    </cfRule>
  </conditionalFormatting>
  <conditionalFormatting sqref="BH31">
    <cfRule type="dataBar" priority="24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{0C43C482-4168-4CB2-88D2-3D626C2FCC30}</x14:id>
        </ext>
      </extLst>
    </cfRule>
  </conditionalFormatting>
  <conditionalFormatting sqref="BH33">
    <cfRule type="dataBar" priority="24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{0B84E147-0845-4167-8787-78874FC10E92}</x14:id>
        </ext>
      </extLst>
    </cfRule>
  </conditionalFormatting>
  <conditionalFormatting sqref="AY31:AZ31 BG31:BH31">
    <cfRule type="cellIs" dxfId="742" priority="2431" operator="lessThan">
      <formula>0.7</formula>
    </cfRule>
  </conditionalFormatting>
  <conditionalFormatting sqref="AZ33">
    <cfRule type="dataBar" priority="24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{0035E0F1-7BA3-4F43-B617-93A93A870720}</x14:id>
        </ext>
      </extLst>
    </cfRule>
  </conditionalFormatting>
  <conditionalFormatting sqref="AZ33">
    <cfRule type="cellIs" dxfId="741" priority="2429" operator="lessThan">
      <formula>0.7</formula>
    </cfRule>
  </conditionalFormatting>
  <conditionalFormatting sqref="N14 N18 N16 N11:N12">
    <cfRule type="dataBar" priority="24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{5E52A8D3-30F0-4945-8987-8D201ECEFE97}</x14:id>
        </ext>
      </extLst>
    </cfRule>
  </conditionalFormatting>
  <conditionalFormatting sqref="N23">
    <cfRule type="dataBar" priority="24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{3DD73D65-B232-44CF-BBF0-5C198E880AE7}</x14:id>
        </ext>
      </extLst>
    </cfRule>
  </conditionalFormatting>
  <conditionalFormatting sqref="N6">
    <cfRule type="dataBar" priority="24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{7DE352BA-BC5E-4EAB-B3A7-C87F8265F300}</x14:id>
        </ext>
      </extLst>
    </cfRule>
  </conditionalFormatting>
  <conditionalFormatting sqref="M18:N18 M16:N16 M14:N14 M23:N23 M21:N21 M7:N12 M29:N33">
    <cfRule type="cellIs" dxfId="740" priority="2428" operator="lessThan">
      <formula>0.7</formula>
    </cfRule>
  </conditionalFormatting>
  <conditionalFormatting sqref="N22">
    <cfRule type="dataBar" priority="24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{7774A2C9-3318-4317-8036-148533E3F743}</x14:id>
        </ext>
      </extLst>
    </cfRule>
  </conditionalFormatting>
  <conditionalFormatting sqref="N32">
    <cfRule type="dataBar" priority="24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{F05A0072-CFCA-44E9-895F-7F67A728ED46}</x14:id>
        </ext>
      </extLst>
    </cfRule>
  </conditionalFormatting>
  <conditionalFormatting sqref="N7:N8">
    <cfRule type="dataBar" priority="24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{53461844-2185-4DE8-A90E-9E3766C6DC6E}</x14:id>
        </ext>
      </extLst>
    </cfRule>
  </conditionalFormatting>
  <conditionalFormatting sqref="N10">
    <cfRule type="dataBar" priority="24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{E4509713-030A-46EB-BE4C-240952F369FA}</x14:id>
        </ext>
      </extLst>
    </cfRule>
  </conditionalFormatting>
  <conditionalFormatting sqref="N9">
    <cfRule type="dataBar" priority="24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{242B238D-12E0-4835-BC6F-99538E474804}</x14:id>
        </ext>
      </extLst>
    </cfRule>
  </conditionalFormatting>
  <conditionalFormatting sqref="N13 N19 N17 N15">
    <cfRule type="dataBar" priority="24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{DCB92A68-CE84-4537-9C17-83C40D392B73}</x14:id>
        </ext>
      </extLst>
    </cfRule>
  </conditionalFormatting>
  <conditionalFormatting sqref="N20">
    <cfRule type="dataBar" priority="24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{43BAA324-74AD-43B1-87BA-42D46D8F7182}</x14:id>
        </ext>
      </extLst>
    </cfRule>
  </conditionalFormatting>
  <conditionalFormatting sqref="N21">
    <cfRule type="dataBar" priority="24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{E2D3083C-3C47-42A0-9013-0B1506176D53}</x14:id>
        </ext>
      </extLst>
    </cfRule>
  </conditionalFormatting>
  <conditionalFormatting sqref="N29:N30">
    <cfRule type="dataBar" priority="24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{68B5057B-6CCC-42D6-B493-565A30CE68B7}</x14:id>
        </ext>
      </extLst>
    </cfRule>
  </conditionalFormatting>
  <conditionalFormatting sqref="N24">
    <cfRule type="dataBar" priority="24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{FE3BEE5C-4DD8-40B9-9650-06F224550F56}</x14:id>
        </ext>
      </extLst>
    </cfRule>
  </conditionalFormatting>
  <conditionalFormatting sqref="N28">
    <cfRule type="dataBar" priority="24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{69A76639-C880-4406-8746-DD9E1C1EC311}</x14:id>
        </ext>
      </extLst>
    </cfRule>
  </conditionalFormatting>
  <conditionalFormatting sqref="N26:N27">
    <cfRule type="dataBar" priority="24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{FF03663F-D261-4912-8B1E-8EA2C4FC5780}</x14:id>
        </ext>
      </extLst>
    </cfRule>
  </conditionalFormatting>
  <conditionalFormatting sqref="N31">
    <cfRule type="dataBar" priority="24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{BC2C469A-C187-44F9-A21E-0E6F7BC8AA5D}</x14:id>
        </ext>
      </extLst>
    </cfRule>
  </conditionalFormatting>
  <conditionalFormatting sqref="N33">
    <cfRule type="dataBar" priority="24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{85D59F9B-ED52-4462-8978-7AB3129AFE80}</x14:id>
        </ext>
      </extLst>
    </cfRule>
  </conditionalFormatting>
  <conditionalFormatting sqref="N34">
    <cfRule type="dataBar" priority="24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{54A209A9-AB8E-4F29-86B4-6A2A0121FA51}</x14:id>
        </ext>
      </extLst>
    </cfRule>
  </conditionalFormatting>
  <conditionalFormatting sqref="AD14 AD18 AD16 AD11:AD12">
    <cfRule type="dataBar" priority="24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{1C40F2E9-B276-4544-8ED3-072C05CF0B93}</x14:id>
        </ext>
      </extLst>
    </cfRule>
  </conditionalFormatting>
  <conditionalFormatting sqref="AD23">
    <cfRule type="dataBar" priority="24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{E4F50FD7-ADBB-413F-96EA-F0DF842F0B0C}</x14:id>
        </ext>
      </extLst>
    </cfRule>
  </conditionalFormatting>
  <conditionalFormatting sqref="AC18:AD18 AC16:AD16 AC14:AD14 AC23:AD23 AC21 AC30:AD33 AC7:AD12">
    <cfRule type="cellIs" dxfId="739" priority="2409" operator="lessThan">
      <formula>0.7</formula>
    </cfRule>
  </conditionalFormatting>
  <conditionalFormatting sqref="AD10">
    <cfRule type="dataBar" priority="24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{52169457-39EC-44E0-BF05-2F60AE4C0C11}</x14:id>
        </ext>
      </extLst>
    </cfRule>
  </conditionalFormatting>
  <conditionalFormatting sqref="AD7:AD8">
    <cfRule type="dataBar" priority="24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{F59C6C8D-28D7-4781-A66A-81C689941833}</x14:id>
        </ext>
      </extLst>
    </cfRule>
  </conditionalFormatting>
  <conditionalFormatting sqref="AD6">
    <cfRule type="dataBar" priority="24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{83DA410C-C04E-47C0-B9E1-1A0477457870}</x14:id>
        </ext>
      </extLst>
    </cfRule>
  </conditionalFormatting>
  <conditionalFormatting sqref="AD9">
    <cfRule type="dataBar" priority="24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{66F0788E-6E9D-4E25-9E0C-5DE6CE164C35}</x14:id>
        </ext>
      </extLst>
    </cfRule>
  </conditionalFormatting>
  <conditionalFormatting sqref="AD13 AD19 AD17 AD15">
    <cfRule type="dataBar" priority="24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{3551D69A-6669-4A7D-807A-4CA224F39F08}</x14:id>
        </ext>
      </extLst>
    </cfRule>
  </conditionalFormatting>
  <conditionalFormatting sqref="AD22">
    <cfRule type="dataBar" priority="24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{C4F2453F-2D8D-4CB2-AE93-8F726746060B}</x14:id>
        </ext>
      </extLst>
    </cfRule>
  </conditionalFormatting>
  <conditionalFormatting sqref="AD24">
    <cfRule type="dataBar" priority="24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{21693AE7-958B-4D46-B03F-C38BE4549E77}</x14:id>
        </ext>
      </extLst>
    </cfRule>
  </conditionalFormatting>
  <conditionalFormatting sqref="AD26:AD27">
    <cfRule type="dataBar" priority="23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{B4FB0589-73C0-4769-8957-2585C2856B4B}</x14:id>
        </ext>
      </extLst>
    </cfRule>
  </conditionalFormatting>
  <conditionalFormatting sqref="AD31">
    <cfRule type="dataBar" priority="23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{84F0453E-FA92-4ED2-BBC6-788AB4B94876}</x14:id>
        </ext>
      </extLst>
    </cfRule>
  </conditionalFormatting>
  <conditionalFormatting sqref="AD32">
    <cfRule type="dataBar" priority="23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{2CD854AB-A743-4C29-90E9-7C8152531D1E}</x14:id>
        </ext>
      </extLst>
    </cfRule>
  </conditionalFormatting>
  <conditionalFormatting sqref="AD33">
    <cfRule type="dataBar" priority="239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{01DD8CAB-36C2-4024-92AA-51DCDDE60ECD}</x14:id>
        </ext>
      </extLst>
    </cfRule>
  </conditionalFormatting>
  <conditionalFormatting sqref="AD34">
    <cfRule type="dataBar" priority="23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{665D776E-EA71-4BE2-ABAF-0AEB3618E680}</x14:id>
        </ext>
      </extLst>
    </cfRule>
  </conditionalFormatting>
  <conditionalFormatting sqref="AD20">
    <cfRule type="dataBar" priority="23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{F7E10868-3F93-4114-BA6F-043AF73A8106}</x14:id>
        </ext>
      </extLst>
    </cfRule>
  </conditionalFormatting>
  <conditionalFormatting sqref="AH9:AI9">
    <cfRule type="dataBar" priority="23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{A222875D-ED82-49D9-8977-E43F736CF111}</x14:id>
        </ext>
      </extLst>
    </cfRule>
  </conditionalFormatting>
  <conditionalFormatting sqref="AH23">
    <cfRule type="dataBar" priority="23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{DE002A1D-4188-4F15-9B79-E6C594E57030}</x14:id>
        </ext>
      </extLst>
    </cfRule>
  </conditionalFormatting>
  <conditionalFormatting sqref="AH13 AH19 AH17 AH15">
    <cfRule type="dataBar" priority="23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{07A6BF4F-0B84-4A57-96B3-536EDF6BA2FC}</x14:id>
        </ext>
      </extLst>
    </cfRule>
  </conditionalFormatting>
  <conditionalFormatting sqref="AH14 AH18 AH16 AH11:AH12">
    <cfRule type="dataBar" priority="23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{E607B2E9-4E1D-40D3-9373-6F197BBFC073}</x14:id>
        </ext>
      </extLst>
    </cfRule>
  </conditionalFormatting>
  <conditionalFormatting sqref="AH25:AI25">
    <cfRule type="dataBar" priority="23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{E4981F6D-93A5-4DFA-A0FA-E993ADEC8A0A}</x14:id>
        </ext>
      </extLst>
    </cfRule>
  </conditionalFormatting>
  <conditionalFormatting sqref="AG18:AH18 AG16:AH16 AG14:AH14 AG7:AI10 AG23:AH23 AG21:AH21 AG11:AH12 AG30:AH33">
    <cfRule type="cellIs" dxfId="738" priority="2393" operator="lessThan">
      <formula>0.7</formula>
    </cfRule>
  </conditionalFormatting>
  <conditionalFormatting sqref="AH10:AI10">
    <cfRule type="dataBar" priority="239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{F58D8D02-FE27-4E49-B32B-33C402EA8F8F}</x14:id>
        </ext>
      </extLst>
    </cfRule>
  </conditionalFormatting>
  <conditionalFormatting sqref="AH7:AI8">
    <cfRule type="dataBar" priority="23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{15D9AB5B-1A5F-46F1-B5E7-79433C1C4D7E}</x14:id>
        </ext>
      </extLst>
    </cfRule>
  </conditionalFormatting>
  <conditionalFormatting sqref="AH6:AI6">
    <cfRule type="dataBar" priority="23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{A3EBFF13-6479-4179-8D4B-8CADCF90D21E}</x14:id>
        </ext>
      </extLst>
    </cfRule>
  </conditionalFormatting>
  <conditionalFormatting sqref="AH22">
    <cfRule type="dataBar" priority="23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{A1528252-8BBD-4F8F-A7D8-04AB72C12374}</x14:id>
        </ext>
      </extLst>
    </cfRule>
  </conditionalFormatting>
  <conditionalFormatting sqref="AH20">
    <cfRule type="dataBar" priority="23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{6841AA0F-DF49-4E0E-A225-72C7BCE1468E}</x14:id>
        </ext>
      </extLst>
    </cfRule>
  </conditionalFormatting>
  <conditionalFormatting sqref="AH21">
    <cfRule type="dataBar" priority="23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{4FF378F8-1642-4E45-9A48-FE0DD638B076}</x14:id>
        </ext>
      </extLst>
    </cfRule>
  </conditionalFormatting>
  <conditionalFormatting sqref="AH24">
    <cfRule type="dataBar" priority="23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{DAC9A92C-EA7D-4F10-95A2-F933F9E6E4E5}</x14:id>
        </ext>
      </extLst>
    </cfRule>
  </conditionalFormatting>
  <conditionalFormatting sqref="AH26:AH27">
    <cfRule type="dataBar" priority="23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{B36907E0-4FED-4F48-A41D-4CA5918921C3}</x14:id>
        </ext>
      </extLst>
    </cfRule>
  </conditionalFormatting>
  <conditionalFormatting sqref="AH31">
    <cfRule type="dataBar" priority="23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{5FF1A2FA-8F07-4C61-8156-A60291C1AF28}</x14:id>
        </ext>
      </extLst>
    </cfRule>
  </conditionalFormatting>
  <conditionalFormatting sqref="AH32">
    <cfRule type="dataBar" priority="23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{B87D56B5-0E73-41EB-A040-48FA52416646}</x14:id>
        </ext>
      </extLst>
    </cfRule>
  </conditionalFormatting>
  <conditionalFormatting sqref="AH33">
    <cfRule type="dataBar" priority="23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{939FE9A4-9F43-476B-8AD2-282E0131E3A2}</x14:id>
        </ext>
      </extLst>
    </cfRule>
  </conditionalFormatting>
  <conditionalFormatting sqref="AH34">
    <cfRule type="dataBar" priority="23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{10515DB1-08E2-4D1A-900A-ED147866234A}</x14:id>
        </ext>
      </extLst>
    </cfRule>
  </conditionalFormatting>
  <conditionalFormatting sqref="BD9">
    <cfRule type="dataBar" priority="23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{88120151-3385-4F54-9AE1-288CBF970CDA}</x14:id>
        </ext>
      </extLst>
    </cfRule>
  </conditionalFormatting>
  <conditionalFormatting sqref="BD22">
    <cfRule type="dataBar" priority="23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{D25EE84E-FFFA-409F-B8E8-7507E4F5D729}</x14:id>
        </ext>
      </extLst>
    </cfRule>
  </conditionalFormatting>
  <conditionalFormatting sqref="BC18:BD18 BC16:BD16 BC14:BD14 BC23:BD23 BC21:BD21 BC30:BD31 BC7:BD12 BC33:BD33">
    <cfRule type="cellIs" dxfId="737" priority="2375" operator="lessThan">
      <formula>0.7</formula>
    </cfRule>
  </conditionalFormatting>
  <conditionalFormatting sqref="BD19 BD13 BD17 BD15">
    <cfRule type="dataBar" priority="23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{008273FE-9960-4FDF-9474-0C4CB48F0E39}</x14:id>
        </ext>
      </extLst>
    </cfRule>
  </conditionalFormatting>
  <conditionalFormatting sqref="BD10">
    <cfRule type="dataBar" priority="23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{D4EEDC69-7FBC-47CA-BE2A-8E689BDB5A3D}</x14:id>
        </ext>
      </extLst>
    </cfRule>
  </conditionalFormatting>
  <conditionalFormatting sqref="BD7:BD8">
    <cfRule type="dataBar" priority="23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{0E1A6D4F-196B-45D8-9A04-D023BB71AEBC}</x14:id>
        </ext>
      </extLst>
    </cfRule>
  </conditionalFormatting>
  <conditionalFormatting sqref="BD6">
    <cfRule type="dataBar" priority="23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{B24B6B52-1549-4C6C-BF1E-CD08D6187488}</x14:id>
        </ext>
      </extLst>
    </cfRule>
  </conditionalFormatting>
  <conditionalFormatting sqref="BD20">
    <cfRule type="dataBar" priority="23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{0EC27948-C4CD-4202-904E-AB4032CB908D}</x14:id>
        </ext>
      </extLst>
    </cfRule>
  </conditionalFormatting>
  <conditionalFormatting sqref="BD18 BD14 BD16 BD11:BD12">
    <cfRule type="dataBar" priority="23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{84C003AD-26C0-4418-8DA8-8E122FF702EA}</x14:id>
        </ext>
      </extLst>
    </cfRule>
  </conditionalFormatting>
  <conditionalFormatting sqref="BD23">
    <cfRule type="dataBar" priority="23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{3BBEE0CE-9BAF-4B3B-A758-69CD5A8283DA}</x14:id>
        </ext>
      </extLst>
    </cfRule>
  </conditionalFormatting>
  <conditionalFormatting sqref="BD26:BD27">
    <cfRule type="dataBar" priority="23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{01C08F50-A596-4CA7-BC1D-67387FDF753B}</x14:id>
        </ext>
      </extLst>
    </cfRule>
  </conditionalFormatting>
  <conditionalFormatting sqref="BD21">
    <cfRule type="dataBar" priority="23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{A5BE718C-70B0-4EBB-964B-67E4EDBE7F40}</x14:id>
        </ext>
      </extLst>
    </cfRule>
  </conditionalFormatting>
  <conditionalFormatting sqref="BD25">
    <cfRule type="dataBar" priority="23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{D65A8FF2-26D6-4138-AABE-85576BCF52F7}</x14:id>
        </ext>
      </extLst>
    </cfRule>
  </conditionalFormatting>
  <conditionalFormatting sqref="BD24">
    <cfRule type="dataBar" priority="23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{08966DC3-9FBF-4B6E-BF75-22D803428AEF}</x14:id>
        </ext>
      </extLst>
    </cfRule>
  </conditionalFormatting>
  <conditionalFormatting sqref="BD30">
    <cfRule type="dataBar" priority="23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{5A0CE328-163D-4735-8567-7BC8B67F72FA}</x14:id>
        </ext>
      </extLst>
    </cfRule>
  </conditionalFormatting>
  <conditionalFormatting sqref="BD31">
    <cfRule type="dataBar" priority="23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{17188BBF-1BAD-4DEF-A14D-74C5A57ABA8B}</x14:id>
        </ext>
      </extLst>
    </cfRule>
  </conditionalFormatting>
  <conditionalFormatting sqref="BD33">
    <cfRule type="dataBar" priority="23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{F5FECBC8-1A5E-42DE-BEAE-ECAB2939437B}</x14:id>
        </ext>
      </extLst>
    </cfRule>
  </conditionalFormatting>
  <conditionalFormatting sqref="BD34">
    <cfRule type="dataBar" priority="23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{73ECFF15-5805-47F2-B1B6-39B06178DE40}</x14:id>
        </ext>
      </extLst>
    </cfRule>
  </conditionalFormatting>
  <conditionalFormatting sqref="BV32">
    <cfRule type="dataBar" priority="23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{2E750249-6F60-4638-8462-53597FF9FF89}</x14:id>
        </ext>
      </extLst>
    </cfRule>
  </conditionalFormatting>
  <conditionalFormatting sqref="BV9">
    <cfRule type="dataBar" priority="23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{05C0D949-2B39-4761-9EA0-FD3423009340}</x14:id>
        </ext>
      </extLst>
    </cfRule>
  </conditionalFormatting>
  <conditionalFormatting sqref="BV23">
    <cfRule type="dataBar" priority="23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{8616875A-5D24-4DF9-8ED7-328EEF02357A}</x14:id>
        </ext>
      </extLst>
    </cfRule>
  </conditionalFormatting>
  <conditionalFormatting sqref="BU33:BV33">
    <cfRule type="cellIs" dxfId="736" priority="2357" operator="lessThan">
      <formula>0.7</formula>
    </cfRule>
  </conditionalFormatting>
  <conditionalFormatting sqref="BV10">
    <cfRule type="dataBar" priority="23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{F8F2014D-DD9A-4956-A49F-A1748571D841}</x14:id>
        </ext>
      </extLst>
    </cfRule>
  </conditionalFormatting>
  <conditionalFormatting sqref="BV7:BV8">
    <cfRule type="dataBar" priority="23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{85C632EA-5533-4CA6-B15F-E527471FA812}</x14:id>
        </ext>
      </extLst>
    </cfRule>
  </conditionalFormatting>
  <conditionalFormatting sqref="BV6">
    <cfRule type="dataBar" priority="23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{E1C833E4-E682-426E-AD4D-41F04420EC75}</x14:id>
        </ext>
      </extLst>
    </cfRule>
  </conditionalFormatting>
  <conditionalFormatting sqref="BU7:BV10">
    <cfRule type="cellIs" dxfId="735" priority="2352" operator="lessThan">
      <formula>0.7</formula>
    </cfRule>
  </conditionalFormatting>
  <conditionalFormatting sqref="BV13 BV19 BV17 BV15">
    <cfRule type="dataBar" priority="23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{D4141C64-9236-47BA-9D76-97A90B1E93DD}</x14:id>
        </ext>
      </extLst>
    </cfRule>
  </conditionalFormatting>
  <conditionalFormatting sqref="BV14 BV18 BV16 BV11:BV12">
    <cfRule type="dataBar" priority="23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{C448D0ED-8C8C-4051-91FD-6F927E82D9A3}</x14:id>
        </ext>
      </extLst>
    </cfRule>
  </conditionalFormatting>
  <conditionalFormatting sqref="BU18:BV18 BU16:BV16 BU14:BV14 BU11:BV12">
    <cfRule type="cellIs" dxfId="734" priority="2349" operator="lessThan">
      <formula>0.7</formula>
    </cfRule>
  </conditionalFormatting>
  <conditionalFormatting sqref="BV23">
    <cfRule type="cellIs" dxfId="733" priority="2347" operator="lessThan">
      <formula>0.7</formula>
    </cfRule>
  </conditionalFormatting>
  <conditionalFormatting sqref="BV22">
    <cfRule type="dataBar" priority="23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{E7BD71E5-D291-4487-A961-9EF1FD92BC18}</x14:id>
        </ext>
      </extLst>
    </cfRule>
  </conditionalFormatting>
  <conditionalFormatting sqref="BV20">
    <cfRule type="dataBar" priority="23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{981F4E55-93EA-42BD-84B0-328772AE6632}</x14:id>
        </ext>
      </extLst>
    </cfRule>
  </conditionalFormatting>
  <conditionalFormatting sqref="BV21">
    <cfRule type="dataBar" priority="23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{CCCF7307-61CC-4BBB-85E8-A698C19673A8}</x14:id>
        </ext>
      </extLst>
    </cfRule>
  </conditionalFormatting>
  <conditionalFormatting sqref="BU21:BV21">
    <cfRule type="cellIs" dxfId="732" priority="2343" operator="lessThan">
      <formula>0.7</formula>
    </cfRule>
  </conditionalFormatting>
  <conditionalFormatting sqref="BV26:BV27">
    <cfRule type="dataBar" priority="23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{0182D576-A660-4FB4-8332-B639B6C2B20A}</x14:id>
        </ext>
      </extLst>
    </cfRule>
  </conditionalFormatting>
  <conditionalFormatting sqref="BV30">
    <cfRule type="dataBar" priority="234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{31A941E0-9EFE-46DF-8C74-4F3CA215E34A}</x14:id>
        </ext>
      </extLst>
    </cfRule>
  </conditionalFormatting>
  <conditionalFormatting sqref="BU30:BV30">
    <cfRule type="cellIs" dxfId="731" priority="2340" operator="lessThan">
      <formula>0.7</formula>
    </cfRule>
  </conditionalFormatting>
  <conditionalFormatting sqref="BV31">
    <cfRule type="dataBar" priority="23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{4E06A796-CFFC-4E44-9C69-87EA5AC50AAC}</x14:id>
        </ext>
      </extLst>
    </cfRule>
  </conditionalFormatting>
  <conditionalFormatting sqref="BV33">
    <cfRule type="dataBar" priority="23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{FDF8F0AF-0A42-4BB5-AA4E-40850F46A756}</x14:id>
        </ext>
      </extLst>
    </cfRule>
  </conditionalFormatting>
  <conditionalFormatting sqref="BU31:BV31">
    <cfRule type="cellIs" dxfId="730" priority="2337" operator="lessThan">
      <formula>0.7</formula>
    </cfRule>
  </conditionalFormatting>
  <conditionalFormatting sqref="BV34">
    <cfRule type="dataBar" priority="23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{0AE7C684-37DB-4292-B84F-3621485AB8ED}</x14:id>
        </ext>
      </extLst>
    </cfRule>
  </conditionalFormatting>
  <conditionalFormatting sqref="BV24">
    <cfRule type="dataBar" priority="23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{859E0EC7-1B95-4450-822B-74979037A659}</x14:id>
        </ext>
      </extLst>
    </cfRule>
  </conditionalFormatting>
  <conditionalFormatting sqref="BV25">
    <cfRule type="dataBar" priority="23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{C6EAA4D3-4130-4EE6-80F9-BAEF383B3626}</x14:id>
        </ext>
      </extLst>
    </cfRule>
  </conditionalFormatting>
  <conditionalFormatting sqref="BY14:BZ14 BY16:BZ16 BY18:BZ18 BY23:BZ23 BY21:BZ21 BY33:BZ33 BY30:BZ31 CC33:CD33 CC30:CD31 BY7:BZ12 CC14:CD14 CC16:CD16 CC18:CD18 CC21:CD21 CC23:CD23 CC7:CD12">
    <cfRule type="cellIs" dxfId="729" priority="2332" operator="lessThan">
      <formula>0.7</formula>
    </cfRule>
  </conditionalFormatting>
  <conditionalFormatting sqref="BZ14 BZ18 BZ16 BZ11:BZ12">
    <cfRule type="dataBar" priority="23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{C2401FA3-3ABA-418D-97F8-AA29BFE3703C}</x14:id>
        </ext>
      </extLst>
    </cfRule>
  </conditionalFormatting>
  <conditionalFormatting sqref="CD13 CD19 CD17 CD15">
    <cfRule type="dataBar" priority="23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{25CEEC39-A9EE-4CDC-9F38-7ABB90F6C527}</x14:id>
        </ext>
      </extLst>
    </cfRule>
  </conditionalFormatting>
  <conditionalFormatting sqref="BZ9">
    <cfRule type="dataBar" priority="23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{42B7EB5F-C14B-4A8C-AF39-7B484E8E9038}</x14:id>
        </ext>
      </extLst>
    </cfRule>
  </conditionalFormatting>
  <conditionalFormatting sqref="CD9">
    <cfRule type="dataBar" priority="23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{19AF289B-7B4A-4491-9BC7-B90E67DC73EC}</x14:id>
        </ext>
      </extLst>
    </cfRule>
  </conditionalFormatting>
  <conditionalFormatting sqref="CD14 CD18 CD16 CD11:CD12">
    <cfRule type="dataBar" priority="23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{6CB9EE3A-9367-4438-9041-1F6FD6E56BDA}</x14:id>
        </ext>
      </extLst>
    </cfRule>
  </conditionalFormatting>
  <conditionalFormatting sqref="BZ13 BZ19 BZ17 BZ15">
    <cfRule type="dataBar" priority="23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{4B860A2D-279D-449D-94E0-917C70A22CD5}</x14:id>
        </ext>
      </extLst>
    </cfRule>
  </conditionalFormatting>
  <conditionalFormatting sqref="BZ10">
    <cfRule type="dataBar" priority="23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{24A90CFE-D3A2-4FFA-A9EC-B0BFB3E904AC}</x14:id>
        </ext>
      </extLst>
    </cfRule>
  </conditionalFormatting>
  <conditionalFormatting sqref="BZ7:BZ8">
    <cfRule type="dataBar" priority="23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{D09111FC-2E3D-40C8-92CC-5E9308B93F25}</x14:id>
        </ext>
      </extLst>
    </cfRule>
  </conditionalFormatting>
  <conditionalFormatting sqref="BZ6">
    <cfRule type="dataBar" priority="23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{D2AAAB6A-CFAF-44FE-B64C-A244A2EE3B6E}</x14:id>
        </ext>
      </extLst>
    </cfRule>
  </conditionalFormatting>
  <conditionalFormatting sqref="CD10">
    <cfRule type="dataBar" priority="23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{2AD51408-CCD4-47A2-8190-5BA20ACED795}</x14:id>
        </ext>
      </extLst>
    </cfRule>
  </conditionalFormatting>
  <conditionalFormatting sqref="CD6">
    <cfRule type="dataBar" priority="23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{32231829-DF7B-4CDC-BA38-24AAF205A6E9}</x14:id>
        </ext>
      </extLst>
    </cfRule>
  </conditionalFormatting>
  <conditionalFormatting sqref="CD7:CD8">
    <cfRule type="dataBar" priority="23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{445BD80B-0D78-4629-AF87-A2A46559C568}</x14:id>
        </ext>
      </extLst>
    </cfRule>
  </conditionalFormatting>
  <conditionalFormatting sqref="BZ23">
    <cfRule type="dataBar" priority="23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{E34062B6-B1D5-44F0-A530-89A11B7A38D3}</x14:id>
        </ext>
      </extLst>
    </cfRule>
  </conditionalFormatting>
  <conditionalFormatting sqref="CD23">
    <cfRule type="dataBar" priority="23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{F0499AD9-D8E8-42A7-941F-B592F9F6BD43}</x14:id>
        </ext>
      </extLst>
    </cfRule>
  </conditionalFormatting>
  <conditionalFormatting sqref="BZ22">
    <cfRule type="dataBar" priority="23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{6BA90FF5-13D5-4512-9336-186E36F0AE6A}</x14:id>
        </ext>
      </extLst>
    </cfRule>
  </conditionalFormatting>
  <conditionalFormatting sqref="CD22">
    <cfRule type="dataBar" priority="23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{1E20956E-21FD-4DF8-B727-76D1EB007ABC}</x14:id>
        </ext>
      </extLst>
    </cfRule>
  </conditionalFormatting>
  <conditionalFormatting sqref="BZ20">
    <cfRule type="dataBar" priority="23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{271E78A8-6D07-4CC5-A74D-C0075FBE266D}</x14:id>
        </ext>
      </extLst>
    </cfRule>
  </conditionalFormatting>
  <conditionalFormatting sqref="CD20">
    <cfRule type="dataBar" priority="23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{5336D68B-EF89-4476-B7A9-851F31E3E0D9}</x14:id>
        </ext>
      </extLst>
    </cfRule>
  </conditionalFormatting>
  <conditionalFormatting sqref="BZ21">
    <cfRule type="dataBar" priority="23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{9E4F273A-C635-405F-9D66-F2C7B79820DA}</x14:id>
        </ext>
      </extLst>
    </cfRule>
  </conditionalFormatting>
  <conditionalFormatting sqref="CD21">
    <cfRule type="dataBar" priority="23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{0368F9ED-8AFD-4FEC-9006-51971ABB610C}</x14:id>
        </ext>
      </extLst>
    </cfRule>
  </conditionalFormatting>
  <conditionalFormatting sqref="CD24:CD25">
    <cfRule type="dataBar" priority="23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{ADA96181-513E-4A6A-8156-AC60CB4CBF41}</x14:id>
        </ext>
      </extLst>
    </cfRule>
  </conditionalFormatting>
  <conditionalFormatting sqref="BZ24:BZ25">
    <cfRule type="dataBar" priority="23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{79FEFD76-7013-47E9-A30A-B676E14D5036}</x14:id>
        </ext>
      </extLst>
    </cfRule>
  </conditionalFormatting>
  <conditionalFormatting sqref="BZ26:BZ27">
    <cfRule type="dataBar" priority="23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{D36247F6-9375-4399-BA92-ED280B356F6A}</x14:id>
        </ext>
      </extLst>
    </cfRule>
  </conditionalFormatting>
  <conditionalFormatting sqref="CD26:CD27">
    <cfRule type="dataBar" priority="23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{531C8A5B-BE0E-40B4-B11C-4E811C5D846B}</x14:id>
        </ext>
      </extLst>
    </cfRule>
  </conditionalFormatting>
  <conditionalFormatting sqref="BZ30">
    <cfRule type="dataBar" priority="23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{CB8F4C6A-6E4D-40FB-A9A4-F5583923CE0E}</x14:id>
        </ext>
      </extLst>
    </cfRule>
  </conditionalFormatting>
  <conditionalFormatting sqref="CD30">
    <cfRule type="dataBar" priority="23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{0B9102D9-2348-4A92-8D33-65EFAB5FC734}</x14:id>
        </ext>
      </extLst>
    </cfRule>
  </conditionalFormatting>
  <conditionalFormatting sqref="BZ31 CD31">
    <cfRule type="dataBar" priority="23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{7BDCCF92-734F-4848-ACDB-41C8062CA3AD}</x14:id>
        </ext>
      </extLst>
    </cfRule>
  </conditionalFormatting>
  <conditionalFormatting sqref="BZ33 CD33">
    <cfRule type="dataBar" priority="23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{B81054C2-83BF-4410-AD46-4BBBA05B72F3}</x14:id>
        </ext>
      </extLst>
    </cfRule>
  </conditionalFormatting>
  <conditionalFormatting sqref="BZ34">
    <cfRule type="dataBar" priority="23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{64426AE7-2B2D-48D6-AE6F-8407CF1FFBA7}</x14:id>
        </ext>
      </extLst>
    </cfRule>
  </conditionalFormatting>
  <conditionalFormatting sqref="CD34">
    <cfRule type="dataBar" priority="23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{F493666F-5896-42ED-82D9-B50F1E3BAF71}</x14:id>
        </ext>
      </extLst>
    </cfRule>
  </conditionalFormatting>
  <conditionalFormatting sqref="BZ32">
    <cfRule type="dataBar" priority="23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{12806A57-4AB8-4EFC-A170-2247C14D6CAD}</x14:id>
        </ext>
      </extLst>
    </cfRule>
  </conditionalFormatting>
  <conditionalFormatting sqref="CD32">
    <cfRule type="dataBar" priority="23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{EBEE4410-241D-400A-B08D-20B4DD706D24}</x14:id>
        </ext>
      </extLst>
    </cfRule>
  </conditionalFormatting>
  <conditionalFormatting sqref="R14 R18 R16 R11:R12">
    <cfRule type="dataBar" priority="22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{A5DDD95B-550E-4538-B903-B1522A95F2A7}</x14:id>
        </ext>
      </extLst>
    </cfRule>
  </conditionalFormatting>
  <conditionalFormatting sqref="R13 R19 R17 R15">
    <cfRule type="dataBar" priority="22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{5A4AA658-79A2-444B-830C-5B9C6C7E5511}</x14:id>
        </ext>
      </extLst>
    </cfRule>
  </conditionalFormatting>
  <conditionalFormatting sqref="Q32:R33">
    <cfRule type="cellIs" dxfId="728" priority="2299" operator="lessThan">
      <formula>0.7</formula>
    </cfRule>
  </conditionalFormatting>
  <conditionalFormatting sqref="R22">
    <cfRule type="dataBar" priority="22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{857D4207-F153-4B28-A080-4549F2301B21}</x14:id>
        </ext>
      </extLst>
    </cfRule>
  </conditionalFormatting>
  <conditionalFormatting sqref="R10">
    <cfRule type="dataBar" priority="22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{4C6B95EA-4DD8-4DE2-B368-F0BE2838F371}</x14:id>
        </ext>
      </extLst>
    </cfRule>
  </conditionalFormatting>
  <conditionalFormatting sqref="R7:R8">
    <cfRule type="dataBar" priority="22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{F60E0CB0-FAE3-4C1D-A24B-C1F2444A56AA}</x14:id>
        </ext>
      </extLst>
    </cfRule>
  </conditionalFormatting>
  <conditionalFormatting sqref="R6">
    <cfRule type="dataBar" priority="229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{64DB16A4-B5C2-4D50-80CF-51F43A853235}</x14:id>
        </ext>
      </extLst>
    </cfRule>
  </conditionalFormatting>
  <conditionalFormatting sqref="R9">
    <cfRule type="dataBar" priority="22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{02A46928-4C0F-4DEA-BA46-77A24DE32653}</x14:id>
        </ext>
      </extLst>
    </cfRule>
  </conditionalFormatting>
  <conditionalFormatting sqref="Q7:R10">
    <cfRule type="cellIs" dxfId="727" priority="2294" operator="lessThan">
      <formula>0.7</formula>
    </cfRule>
  </conditionalFormatting>
  <conditionalFormatting sqref="Q18:R18 Q16:R16 Q14:R14 Q11:R12">
    <cfRule type="cellIs" dxfId="726" priority="2291" operator="lessThan">
      <formula>0.7</formula>
    </cfRule>
  </conditionalFormatting>
  <conditionalFormatting sqref="R23">
    <cfRule type="dataBar" priority="22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{B1D3F3E3-C17B-4911-BF3C-D04547DEDAD0}</x14:id>
        </ext>
      </extLst>
    </cfRule>
  </conditionalFormatting>
  <conditionalFormatting sqref="R23">
    <cfRule type="cellIs" dxfId="725" priority="2289" operator="lessThan">
      <formula>0.7</formula>
    </cfRule>
  </conditionalFormatting>
  <conditionalFormatting sqref="R20">
    <cfRule type="dataBar" priority="22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{50B31CBD-ED1E-45DC-9E32-743DDAA6362B}</x14:id>
        </ext>
      </extLst>
    </cfRule>
  </conditionalFormatting>
  <conditionalFormatting sqref="R21">
    <cfRule type="dataBar" priority="22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{27FE31CB-AC1F-47FE-8ECF-830686AA52D8}</x14:id>
        </ext>
      </extLst>
    </cfRule>
  </conditionalFormatting>
  <conditionalFormatting sqref="Q21:R21 Q22:Q23">
    <cfRule type="cellIs" dxfId="724" priority="2285" operator="lessThan">
      <formula>0.7</formula>
    </cfRule>
  </conditionalFormatting>
  <conditionalFormatting sqref="R24">
    <cfRule type="dataBar" priority="22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{E864A695-163D-4921-95EE-C112E8FAD24E}</x14:id>
        </ext>
      </extLst>
    </cfRule>
  </conditionalFormatting>
  <conditionalFormatting sqref="R26:R27">
    <cfRule type="dataBar" priority="228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{F9DF9580-3A83-419F-84E4-DC61C9178A9E}</x14:id>
        </ext>
      </extLst>
    </cfRule>
  </conditionalFormatting>
  <conditionalFormatting sqref="Q30:R30">
    <cfRule type="cellIs" dxfId="723" priority="2282" operator="lessThan">
      <formula>0.7</formula>
    </cfRule>
  </conditionalFormatting>
  <conditionalFormatting sqref="R31">
    <cfRule type="dataBar" priority="22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{A856ABAF-8FB3-40B9-8895-90923B36D03C}</x14:id>
        </ext>
      </extLst>
    </cfRule>
  </conditionalFormatting>
  <conditionalFormatting sqref="R32">
    <cfRule type="dataBar" priority="22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{76314787-8AC3-4639-92DD-109A433B4237}</x14:id>
        </ext>
      </extLst>
    </cfRule>
  </conditionalFormatting>
  <conditionalFormatting sqref="R33">
    <cfRule type="dataBar" priority="5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{6E00C59F-65A6-42C7-BFC6-95139046ED54}</x14:id>
        </ext>
      </extLst>
    </cfRule>
    <cfRule type="dataBar" priority="22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{D93685A1-E398-4919-851D-E7D62BC76A1D}</x14:id>
        </ext>
      </extLst>
    </cfRule>
  </conditionalFormatting>
  <conditionalFormatting sqref="Q31:R31">
    <cfRule type="cellIs" dxfId="722" priority="2278" operator="lessThan">
      <formula>0.7</formula>
    </cfRule>
  </conditionalFormatting>
  <conditionalFormatting sqref="R34">
    <cfRule type="dataBar" priority="22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{17B36790-5819-4FF5-9E97-776C6B4B6173}</x14:id>
        </ext>
      </extLst>
    </cfRule>
  </conditionalFormatting>
  <conditionalFormatting sqref="V18 V14 V16 V11:V12">
    <cfRule type="dataBar" priority="22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{ED1CFDEA-A0F4-4E24-91D8-C8506B9AF73E}</x14:id>
        </ext>
      </extLst>
    </cfRule>
  </conditionalFormatting>
  <conditionalFormatting sqref="Z14 Z18 Z16 Z11:Z12">
    <cfRule type="dataBar" priority="22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{0B516BAE-1E1E-418B-85FA-D58F99847BC2}</x14:id>
        </ext>
      </extLst>
    </cfRule>
  </conditionalFormatting>
  <conditionalFormatting sqref="V19 V13 V17 V15">
    <cfRule type="dataBar" priority="22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{76A28029-FA32-470D-9656-D0A239594EE8}</x14:id>
        </ext>
      </extLst>
    </cfRule>
  </conditionalFormatting>
  <conditionalFormatting sqref="Z13 Z17 Z15 Z19:Z20">
    <cfRule type="dataBar" priority="22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{BE02ECEB-96D0-4138-8A23-D6DEB0092B3A}</x14:id>
        </ext>
      </extLst>
    </cfRule>
  </conditionalFormatting>
  <conditionalFormatting sqref="U32:V33 Y32:Z33">
    <cfRule type="cellIs" dxfId="721" priority="2276" operator="lessThan">
      <formula>0.7</formula>
    </cfRule>
  </conditionalFormatting>
  <conditionalFormatting sqref="V22">
    <cfRule type="dataBar" priority="22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{0F447591-B87F-4A76-B2B2-6B281EC6BFF6}</x14:id>
        </ext>
      </extLst>
    </cfRule>
  </conditionalFormatting>
  <conditionalFormatting sqref="Z6">
    <cfRule type="dataBar" priority="22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{7CEDCD93-8AFA-4F39-A83F-4BDF84B3B110}</x14:id>
        </ext>
      </extLst>
    </cfRule>
  </conditionalFormatting>
  <conditionalFormatting sqref="Z10">
    <cfRule type="dataBar" priority="22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{6E79203D-4E2C-4067-85F3-9EE7B896C493}</x14:id>
        </ext>
      </extLst>
    </cfRule>
  </conditionalFormatting>
  <conditionalFormatting sqref="V10">
    <cfRule type="dataBar" priority="22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{58098975-E419-40DD-9D06-77C0A085E67D}</x14:id>
        </ext>
      </extLst>
    </cfRule>
  </conditionalFormatting>
  <conditionalFormatting sqref="V7:V8">
    <cfRule type="dataBar" priority="22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{FF70D92E-FCDB-483D-B830-03F2ED487018}</x14:id>
        </ext>
      </extLst>
    </cfRule>
  </conditionalFormatting>
  <conditionalFormatting sqref="Z7:Z8">
    <cfRule type="dataBar" priority="22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{9C33F4B5-78CB-4674-90EA-0FF260BBBDBB}</x14:id>
        </ext>
      </extLst>
    </cfRule>
  </conditionalFormatting>
  <conditionalFormatting sqref="V6">
    <cfRule type="dataBar" priority="22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{C2C4E9B8-E13E-4144-B0F8-FCEEE3BBC787}</x14:id>
        </ext>
      </extLst>
    </cfRule>
  </conditionalFormatting>
  <conditionalFormatting sqref="Z9">
    <cfRule type="dataBar" priority="22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{AB61E797-411E-42E4-B2B7-8E018067A4CF}</x14:id>
        </ext>
      </extLst>
    </cfRule>
  </conditionalFormatting>
  <conditionalFormatting sqref="V9">
    <cfRule type="dataBar" priority="22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{34D91E1E-BCC0-403A-AB4D-7923B0B5D474}</x14:id>
        </ext>
      </extLst>
    </cfRule>
  </conditionalFormatting>
  <conditionalFormatting sqref="U7:V10 Y7:Z10">
    <cfRule type="cellIs" dxfId="720" priority="2267" operator="lessThan">
      <formula>0.7</formula>
    </cfRule>
  </conditionalFormatting>
  <conditionalFormatting sqref="U18:V18 U16:V16 U14:V14 U11:V12 Y14:Z14 Y16:Z16 Y18:Z18 Y11:Z12">
    <cfRule type="cellIs" dxfId="719" priority="2262" operator="lessThan">
      <formula>0.7</formula>
    </cfRule>
  </conditionalFormatting>
  <conditionalFormatting sqref="V23">
    <cfRule type="dataBar" priority="22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{E0535CF8-1B75-403E-A901-9014378B6CC5}</x14:id>
        </ext>
      </extLst>
    </cfRule>
  </conditionalFormatting>
  <conditionalFormatting sqref="Z23">
    <cfRule type="dataBar" priority="22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{73EA15BE-A631-4463-82FE-60B0E47D3D4A}</x14:id>
        </ext>
      </extLst>
    </cfRule>
  </conditionalFormatting>
  <conditionalFormatting sqref="U23:V23 Y23:Z23">
    <cfRule type="cellIs" dxfId="718" priority="2259" operator="lessThan">
      <formula>0.7</formula>
    </cfRule>
  </conditionalFormatting>
  <conditionalFormatting sqref="Z22">
    <cfRule type="dataBar" priority="22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{D8B2FBFD-AB41-4063-A6C6-8F77E6BB17B9}</x14:id>
        </ext>
      </extLst>
    </cfRule>
  </conditionalFormatting>
  <conditionalFormatting sqref="V20">
    <cfRule type="dataBar" priority="22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{E553F8BC-0C12-4E5B-A066-4D502BAA985E}</x14:id>
        </ext>
      </extLst>
    </cfRule>
  </conditionalFormatting>
  <conditionalFormatting sqref="V21">
    <cfRule type="dataBar" priority="22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{81E7D217-66A1-4667-A669-F9807A50962A}</x14:id>
        </ext>
      </extLst>
    </cfRule>
  </conditionalFormatting>
  <conditionalFormatting sqref="Z21">
    <cfRule type="dataBar" priority="22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{AF42FEFC-9BD9-4158-B4BA-A88B1D8920B5}</x14:id>
        </ext>
      </extLst>
    </cfRule>
  </conditionalFormatting>
  <conditionalFormatting sqref="U21:V21 Y21:Z21">
    <cfRule type="cellIs" dxfId="717" priority="2253" operator="lessThan">
      <formula>0.7</formula>
    </cfRule>
  </conditionalFormatting>
  <conditionalFormatting sqref="V24">
    <cfRule type="dataBar" priority="22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{A7D0AEE4-DA17-4EC0-8B99-B86282E75D15}</x14:id>
        </ext>
      </extLst>
    </cfRule>
  </conditionalFormatting>
  <conditionalFormatting sqref="Z24">
    <cfRule type="dataBar" priority="22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{6AD8FA15-3177-474B-AF82-365321853B2A}</x14:id>
        </ext>
      </extLst>
    </cfRule>
  </conditionalFormatting>
  <conditionalFormatting sqref="V26:V27 Z26:Z27">
    <cfRule type="dataBar" priority="22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{DE16F8E7-24B3-44F7-8B7D-5BD2BFA08899}</x14:id>
        </ext>
      </extLst>
    </cfRule>
  </conditionalFormatting>
  <conditionalFormatting sqref="U30:V30 Y30:Z30">
    <cfRule type="cellIs" dxfId="716" priority="2249" operator="lessThan">
      <formula>0.7</formula>
    </cfRule>
  </conditionalFormatting>
  <conditionalFormatting sqref="V31">
    <cfRule type="dataBar" priority="22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{9B7C77A7-9BBE-4561-B6DA-461AA16720E4}</x14:id>
        </ext>
      </extLst>
    </cfRule>
  </conditionalFormatting>
  <conditionalFormatting sqref="V32">
    <cfRule type="dataBar" priority="22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{ACC5012A-E034-44C2-9D80-5B8F7E1225D5}</x14:id>
        </ext>
      </extLst>
    </cfRule>
  </conditionalFormatting>
  <conditionalFormatting sqref="Z31">
    <cfRule type="dataBar" priority="22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{FD694541-6F46-4CFA-AB10-EB173783DE97}</x14:id>
        </ext>
      </extLst>
    </cfRule>
  </conditionalFormatting>
  <conditionalFormatting sqref="Z32">
    <cfRule type="dataBar" priority="22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{1B79376E-9BA8-4010-B07E-086357C810FC}</x14:id>
        </ext>
      </extLst>
    </cfRule>
  </conditionalFormatting>
  <conditionalFormatting sqref="Z33">
    <cfRule type="dataBar" priority="22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{DA4522A7-8047-4B6A-8BE0-9BD4D3FAD3AB}</x14:id>
        </ext>
      </extLst>
    </cfRule>
  </conditionalFormatting>
  <conditionalFormatting sqref="U31:V31 Y31:Z31">
    <cfRule type="cellIs" dxfId="715" priority="2243" operator="lessThan">
      <formula>0.7</formula>
    </cfRule>
  </conditionalFormatting>
  <conditionalFormatting sqref="Z34">
    <cfRule type="dataBar" priority="22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{280EEFAB-F9CA-490D-8541-116EE0F13826}</x14:id>
        </ext>
      </extLst>
    </cfRule>
  </conditionalFormatting>
  <conditionalFormatting sqref="V34">
    <cfRule type="dataBar" priority="22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{2F717B11-B4C4-4DA9-99C9-D612903DEEEB}</x14:id>
        </ext>
      </extLst>
    </cfRule>
  </conditionalFormatting>
  <conditionalFormatting sqref="Z28">
    <cfRule type="dataBar" priority="22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{BAC297BE-1B0B-4D9C-8A2A-6C5DF5958DEC}</x14:id>
        </ext>
      </extLst>
    </cfRule>
  </conditionalFormatting>
  <conditionalFormatting sqref="AV9">
    <cfRule type="dataBar" priority="22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{49CC5DEA-DECA-4B9B-AAFE-B4D54FC2F5F9}</x14:id>
        </ext>
      </extLst>
    </cfRule>
  </conditionalFormatting>
  <conditionalFormatting sqref="AU7:AV10">
    <cfRule type="cellIs" dxfId="714" priority="2234" operator="lessThan">
      <formula>0.7</formula>
    </cfRule>
  </conditionalFormatting>
  <conditionalFormatting sqref="AV13 AV19 AV17 AV15">
    <cfRule type="dataBar" priority="22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{E2452DF5-4850-4266-B26A-ACC0D65B2A01}</x14:id>
        </ext>
      </extLst>
    </cfRule>
  </conditionalFormatting>
  <conditionalFormatting sqref="AV14 AV18 AV16 AV11:AV12">
    <cfRule type="dataBar" priority="22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{6D561B4F-5810-49F0-99E9-18A32CE40073}</x14:id>
        </ext>
      </extLst>
    </cfRule>
  </conditionalFormatting>
  <conditionalFormatting sqref="AU33:AV33">
    <cfRule type="cellIs" dxfId="713" priority="2239" operator="lessThan">
      <formula>0.7</formula>
    </cfRule>
  </conditionalFormatting>
  <conditionalFormatting sqref="AV10">
    <cfRule type="dataBar" priority="22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{F7B3424B-B953-4AA2-905A-72029140E400}</x14:id>
        </ext>
      </extLst>
    </cfRule>
  </conditionalFormatting>
  <conditionalFormatting sqref="AV7:AV8">
    <cfRule type="dataBar" priority="22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{5D275EE9-8B72-4A3F-AC6B-2151C8E50A55}</x14:id>
        </ext>
      </extLst>
    </cfRule>
  </conditionalFormatting>
  <conditionalFormatting sqref="AV6">
    <cfRule type="dataBar" priority="22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{04B9500C-5F46-47E3-996D-7EE052A82618}</x14:id>
        </ext>
      </extLst>
    </cfRule>
  </conditionalFormatting>
  <conditionalFormatting sqref="AV20:AV23">
    <cfRule type="dataBar" priority="22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{674C8E06-5EAC-4834-BA1E-A909E89E7EDE}</x14:id>
        </ext>
      </extLst>
    </cfRule>
  </conditionalFormatting>
  <conditionalFormatting sqref="AU18:AV18 AU16:AV16 AU14:AV14 AU11:AV12">
    <cfRule type="cellIs" dxfId="712" priority="2231" operator="lessThan">
      <formula>0.7</formula>
    </cfRule>
  </conditionalFormatting>
  <conditionalFormatting sqref="AU23">
    <cfRule type="cellIs" dxfId="711" priority="2230" operator="lessThan">
      <formula>0.7</formula>
    </cfRule>
  </conditionalFormatting>
  <conditionalFormatting sqref="AU21">
    <cfRule type="cellIs" dxfId="710" priority="2228" operator="lessThan">
      <formula>0.7</formula>
    </cfRule>
  </conditionalFormatting>
  <conditionalFormatting sqref="AV25">
    <cfRule type="dataBar" priority="22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{852614D1-3177-4878-BA09-7004A11CA8B9}</x14:id>
        </ext>
      </extLst>
    </cfRule>
  </conditionalFormatting>
  <conditionalFormatting sqref="AV24">
    <cfRule type="dataBar" priority="22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{1D3A489B-A2EA-4CF0-BF75-343F1012F9B9}</x14:id>
        </ext>
      </extLst>
    </cfRule>
  </conditionalFormatting>
  <conditionalFormatting sqref="AV26:AV27">
    <cfRule type="dataBar" priority="22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{0ED3B2EB-D310-4397-8B76-4194CFFD4E72}</x14:id>
        </ext>
      </extLst>
    </cfRule>
  </conditionalFormatting>
  <conditionalFormatting sqref="AV30">
    <cfRule type="dataBar" priority="22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{7B85A4FE-F1BC-4A1E-A46C-D903E5D02E64}</x14:id>
        </ext>
      </extLst>
    </cfRule>
  </conditionalFormatting>
  <conditionalFormatting sqref="AU30:AV30">
    <cfRule type="cellIs" dxfId="709" priority="2223" operator="lessThan">
      <formula>0.7</formula>
    </cfRule>
  </conditionalFormatting>
  <conditionalFormatting sqref="AV31">
    <cfRule type="dataBar" priority="22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{CD70EDC1-5131-4468-B0B5-ED1A5867453B}</x14:id>
        </ext>
      </extLst>
    </cfRule>
  </conditionalFormatting>
  <conditionalFormatting sqref="AV33">
    <cfRule type="dataBar" priority="22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{CF59EACD-5645-453A-8571-80527AE6A50C}</x14:id>
        </ext>
      </extLst>
    </cfRule>
  </conditionalFormatting>
  <conditionalFormatting sqref="AU31:AV31">
    <cfRule type="cellIs" dxfId="708" priority="2220" operator="lessThan">
      <formula>0.7</formula>
    </cfRule>
  </conditionalFormatting>
  <conditionalFormatting sqref="AV34">
    <cfRule type="dataBar" priority="22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{73270961-C542-4244-ABFB-4D1F0CE72555}</x14:id>
        </ext>
      </extLst>
    </cfRule>
  </conditionalFormatting>
  <conditionalFormatting sqref="CL10">
    <cfRule type="dataBar" priority="22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{F27684F6-FCAC-43F9-B65F-5D8AA70330B1}</x14:id>
        </ext>
      </extLst>
    </cfRule>
  </conditionalFormatting>
  <conditionalFormatting sqref="CH9">
    <cfRule type="dataBar" priority="22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{54CBA3B0-AAB2-4346-8BA5-02C7B49201A7}</x14:id>
        </ext>
      </extLst>
    </cfRule>
  </conditionalFormatting>
  <conditionalFormatting sqref="CL9">
    <cfRule type="dataBar" priority="22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{A762B311-7CBC-4CA2-A8D2-7F7DBF58C13C}</x14:id>
        </ext>
      </extLst>
    </cfRule>
  </conditionalFormatting>
  <conditionalFormatting sqref="CH14 CH18 CH16 CH11:CH12">
    <cfRule type="dataBar" priority="22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{C79D9351-A8F6-45B0-B716-08C96C97C05F}</x14:id>
        </ext>
      </extLst>
    </cfRule>
  </conditionalFormatting>
  <conditionalFormatting sqref="CL11:CL12 CL18 CL14:CL16">
    <cfRule type="dataBar" priority="22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{FB5AF795-C4BE-47A7-9124-74B5C25740C2}</x14:id>
        </ext>
      </extLst>
    </cfRule>
  </conditionalFormatting>
  <conditionalFormatting sqref="CH13 CH19 CH17 CH15">
    <cfRule type="dataBar" priority="22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{977F550E-6185-4342-989A-53CC63C91A1A}</x14:id>
        </ext>
      </extLst>
    </cfRule>
  </conditionalFormatting>
  <conditionalFormatting sqref="CL13 CL19 CL17">
    <cfRule type="dataBar" priority="22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{E94B03EC-8499-4E52-B3E5-582F5FC4D31A}</x14:id>
        </ext>
      </extLst>
    </cfRule>
  </conditionalFormatting>
  <conditionalFormatting sqref="CG33:CH33 CG32 CK32 CO32 CK33:CL33 CO33:CP33">
    <cfRule type="cellIs" dxfId="707" priority="2218" operator="lessThan">
      <formula>0.7</formula>
    </cfRule>
  </conditionalFormatting>
  <conditionalFormatting sqref="CH30">
    <cfRule type="dataBar" priority="21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{8B034631-9A99-45D1-9E91-EB7968AFCCC2}</x14:id>
        </ext>
      </extLst>
    </cfRule>
  </conditionalFormatting>
  <conditionalFormatting sqref="CH10">
    <cfRule type="dataBar" priority="22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{3F130585-6CCC-45A4-8844-A5F7436187F7}</x14:id>
        </ext>
      </extLst>
    </cfRule>
  </conditionalFormatting>
  <conditionalFormatting sqref="CH7:CH8">
    <cfRule type="dataBar" priority="22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{1DD3E61D-4F59-4353-90D5-39A0387CEE43}</x14:id>
        </ext>
      </extLst>
    </cfRule>
  </conditionalFormatting>
  <conditionalFormatting sqref="CL7:CL8">
    <cfRule type="dataBar" priority="22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{F8648FA2-A42D-4945-B1D8-841AD80A368B}</x14:id>
        </ext>
      </extLst>
    </cfRule>
  </conditionalFormatting>
  <conditionalFormatting sqref="CP6">
    <cfRule type="dataBar" priority="22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{77B35483-17F2-4D70-A65E-290CFF6EC110}</x14:id>
        </ext>
      </extLst>
    </cfRule>
  </conditionalFormatting>
  <conditionalFormatting sqref="CL6">
    <cfRule type="dataBar" priority="22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{235DFD7F-4596-44ED-97B1-AB2A8482CF45}</x14:id>
        </ext>
      </extLst>
    </cfRule>
  </conditionalFormatting>
  <conditionalFormatting sqref="CH6">
    <cfRule type="dataBar" priority="22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{728D6FEB-2C98-41AA-A252-9C86E2032DE6}</x14:id>
        </ext>
      </extLst>
    </cfRule>
  </conditionalFormatting>
  <conditionalFormatting sqref="CG7:CH10 CK11:CK23 CK7:CL10">
    <cfRule type="cellIs" dxfId="706" priority="2208" operator="lessThan">
      <formula>0.7</formula>
    </cfRule>
  </conditionalFormatting>
  <conditionalFormatting sqref="CG18:CH18 CG16:CH16 CG14:CH14 CL18 CG11:CH12 CL11:CL12 CL14:CL16">
    <cfRule type="cellIs" dxfId="705" priority="2203" operator="lessThan">
      <formula>0.7</formula>
    </cfRule>
  </conditionalFormatting>
  <conditionalFormatting sqref="CH23">
    <cfRule type="dataBar" priority="22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{3E22B951-0CD8-4B2F-9667-C7BB3B55F422}</x14:id>
        </ext>
      </extLst>
    </cfRule>
  </conditionalFormatting>
  <conditionalFormatting sqref="CH23">
    <cfRule type="cellIs" dxfId="704" priority="2201" operator="lessThan">
      <formula>0.7</formula>
    </cfRule>
  </conditionalFormatting>
  <conditionalFormatting sqref="CH22">
    <cfRule type="dataBar" priority="22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{EC41A2BD-93D8-46EC-AFE2-1740E61F4F79}</x14:id>
        </ext>
      </extLst>
    </cfRule>
  </conditionalFormatting>
  <conditionalFormatting sqref="CL22:CL23">
    <cfRule type="dataBar" priority="21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{440AE1AC-07A3-443B-BD8E-1558B962CDE6}</x14:id>
        </ext>
      </extLst>
    </cfRule>
  </conditionalFormatting>
  <conditionalFormatting sqref="CH20">
    <cfRule type="dataBar" priority="21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{F1373D14-2F6E-4583-A5B9-3A04E654D848}</x14:id>
        </ext>
      </extLst>
    </cfRule>
  </conditionalFormatting>
  <conditionalFormatting sqref="CL20">
    <cfRule type="dataBar" priority="21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{C885436F-3C16-4A6E-9387-C5872B57B12C}</x14:id>
        </ext>
      </extLst>
    </cfRule>
  </conditionalFormatting>
  <conditionalFormatting sqref="CH21">
    <cfRule type="dataBar" priority="21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{3D9B9DCF-960B-4BBA-AE34-AED217E4B6C1}</x14:id>
        </ext>
      </extLst>
    </cfRule>
  </conditionalFormatting>
  <conditionalFormatting sqref="CL21">
    <cfRule type="dataBar" priority="21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{9C37ADFB-AA41-4117-AC02-61209EEA77A7}</x14:id>
        </ext>
      </extLst>
    </cfRule>
  </conditionalFormatting>
  <conditionalFormatting sqref="CH21 CL21">
    <cfRule type="cellIs" dxfId="703" priority="2194" operator="lessThan">
      <formula>0.7</formula>
    </cfRule>
  </conditionalFormatting>
  <conditionalFormatting sqref="CL24:CL25">
    <cfRule type="dataBar" priority="21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{E7C5A0F6-4461-4452-9BD9-083A16A3DEEE}</x14:id>
        </ext>
      </extLst>
    </cfRule>
  </conditionalFormatting>
  <conditionalFormatting sqref="CH24:CH25">
    <cfRule type="dataBar" priority="219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{F29AE838-EDC5-44BD-9E05-7C3B728F002E}</x14:id>
        </ext>
      </extLst>
    </cfRule>
  </conditionalFormatting>
  <conditionalFormatting sqref="CH26:CH27">
    <cfRule type="dataBar" priority="21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{87628E7D-DE2B-467F-8490-8BC523C4BC2D}</x14:id>
        </ext>
      </extLst>
    </cfRule>
  </conditionalFormatting>
  <conditionalFormatting sqref="CL26:CL27">
    <cfRule type="dataBar" priority="21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{F317CE37-198C-4881-A1A6-ACF5D1562DDB}</x14:id>
        </ext>
      </extLst>
    </cfRule>
  </conditionalFormatting>
  <conditionalFormatting sqref="CP26:CP27">
    <cfRule type="dataBar" priority="21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{00CCD9B4-8A74-4C42-923A-2A55FD3828CD}</x14:id>
        </ext>
      </extLst>
    </cfRule>
  </conditionalFormatting>
  <conditionalFormatting sqref="CL30">
    <cfRule type="dataBar" priority="21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{9B9D7ADA-1BEA-407C-A812-293F007B3705}</x14:id>
        </ext>
      </extLst>
    </cfRule>
  </conditionalFormatting>
  <conditionalFormatting sqref="CP30">
    <cfRule type="dataBar" priority="21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{B0FD9330-05B9-4A43-AF87-FC4B2D98366D}</x14:id>
        </ext>
      </extLst>
    </cfRule>
  </conditionalFormatting>
  <conditionalFormatting sqref="CG30:CH30 CK30:CL30 CO30:CP30">
    <cfRule type="cellIs" dxfId="702" priority="2185" operator="lessThan">
      <formula>0.7</formula>
    </cfRule>
  </conditionalFormatting>
  <conditionalFormatting sqref="CL31 CH31 CP31">
    <cfRule type="dataBar" priority="21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{162CB30F-44A6-430F-B7A0-7C2627EB4B2A}</x14:id>
        </ext>
      </extLst>
    </cfRule>
  </conditionalFormatting>
  <conditionalFormatting sqref="CL33 CH33 CP33">
    <cfRule type="dataBar" priority="21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{45C1CAE2-AE2B-468E-BB50-7D1274B7A42A}</x14:id>
        </ext>
      </extLst>
    </cfRule>
  </conditionalFormatting>
  <conditionalFormatting sqref="CG31:CH31 CK31:CL31 CO31:CP31">
    <cfRule type="cellIs" dxfId="701" priority="2182" operator="lessThan">
      <formula>0.7</formula>
    </cfRule>
  </conditionalFormatting>
  <conditionalFormatting sqref="CL34">
    <cfRule type="dataBar" priority="21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{EC67A8B1-B63F-493D-A7FD-C001B9B602CC}</x14:id>
        </ext>
      </extLst>
    </cfRule>
  </conditionalFormatting>
  <conditionalFormatting sqref="CH34">
    <cfRule type="dataBar" priority="21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{AA1E98A7-E4C4-483D-8CF3-BCF4F9B250EB}</x14:id>
        </ext>
      </extLst>
    </cfRule>
  </conditionalFormatting>
  <conditionalFormatting sqref="CP34">
    <cfRule type="dataBar" priority="21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{25817167-AD06-473C-8888-0D5ED2838355}</x14:id>
        </ext>
      </extLst>
    </cfRule>
  </conditionalFormatting>
  <conditionalFormatting sqref="CP9">
    <cfRule type="dataBar" priority="21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{B7B9BF01-0376-47A6-8902-68D313ADDB80}</x14:id>
        </ext>
      </extLst>
    </cfRule>
  </conditionalFormatting>
  <conditionalFormatting sqref="CP18 CP14 CP16 CP11:CP12">
    <cfRule type="dataBar" priority="21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{2D1F662F-17F0-4CF4-B0B6-07536AAB5A4E}</x14:id>
        </ext>
      </extLst>
    </cfRule>
  </conditionalFormatting>
  <conditionalFormatting sqref="CP13 CP19 CP17 CP15">
    <cfRule type="dataBar" priority="21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{662A4551-FB0E-48C8-B424-05CECADF0816}</x14:id>
        </ext>
      </extLst>
    </cfRule>
  </conditionalFormatting>
  <conditionalFormatting sqref="CP10">
    <cfRule type="dataBar" priority="21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{362808EF-7090-4F0E-9888-26F6BB7B2070}</x14:id>
        </ext>
      </extLst>
    </cfRule>
  </conditionalFormatting>
  <conditionalFormatting sqref="CP7:CP8">
    <cfRule type="dataBar" priority="21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{2183619A-B3B9-4AD0-A6F1-FA74A03357EA}</x14:id>
        </ext>
      </extLst>
    </cfRule>
  </conditionalFormatting>
  <conditionalFormatting sqref="CO7:CP10 CO11:CO19">
    <cfRule type="cellIs" dxfId="700" priority="2175" operator="lessThan">
      <formula>0.7</formula>
    </cfRule>
  </conditionalFormatting>
  <conditionalFormatting sqref="CP14 CP16 CP18 CP11:CP12">
    <cfRule type="cellIs" dxfId="699" priority="2172" operator="lessThan">
      <formula>0.7</formula>
    </cfRule>
  </conditionalFormatting>
  <conditionalFormatting sqref="CP23">
    <cfRule type="dataBar" priority="21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{C89FE778-CA92-4BAD-AC38-09D58E08E788}</x14:id>
        </ext>
      </extLst>
    </cfRule>
  </conditionalFormatting>
  <conditionalFormatting sqref="CP23">
    <cfRule type="cellIs" dxfId="698" priority="2170" operator="lessThan">
      <formula>0.7</formula>
    </cfRule>
  </conditionalFormatting>
  <conditionalFormatting sqref="CP22">
    <cfRule type="dataBar" priority="21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{836546AE-1D43-4094-B216-D8A19BF0B12B}</x14:id>
        </ext>
      </extLst>
    </cfRule>
  </conditionalFormatting>
  <conditionalFormatting sqref="CP20">
    <cfRule type="dataBar" priority="21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{4248CE5B-E185-49ED-B6B5-B6D844D285EB}</x14:id>
        </ext>
      </extLst>
    </cfRule>
  </conditionalFormatting>
  <conditionalFormatting sqref="CP21">
    <cfRule type="dataBar" priority="21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{84450866-6B22-4EE7-A3E4-68A7B27CD863}</x14:id>
        </ext>
      </extLst>
    </cfRule>
  </conditionalFormatting>
  <conditionalFormatting sqref="CP21">
    <cfRule type="cellIs" dxfId="697" priority="2166" operator="lessThan">
      <formula>0.7</formula>
    </cfRule>
  </conditionalFormatting>
  <conditionalFormatting sqref="CP24:CP25">
    <cfRule type="dataBar" priority="21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{07EF56D4-A15A-4A17-B693-2947391E5662}</x14:id>
        </ext>
      </extLst>
    </cfRule>
  </conditionalFormatting>
  <conditionalFormatting sqref="CH32">
    <cfRule type="dataBar" priority="21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{38B83226-255D-4850-BC02-FEA68EB0AABD}</x14:id>
        </ext>
      </extLst>
    </cfRule>
  </conditionalFormatting>
  <conditionalFormatting sqref="CL32">
    <cfRule type="dataBar" priority="21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{EC871B46-FB1A-4C28-99AB-CB9A421AB067}</x14:id>
        </ext>
      </extLst>
    </cfRule>
  </conditionalFormatting>
  <conditionalFormatting sqref="CP32">
    <cfRule type="dataBar" priority="21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{0527B8DA-7B78-4F9F-9B9D-0FE504DEB9CD}</x14:id>
        </ext>
      </extLst>
    </cfRule>
  </conditionalFormatting>
  <conditionalFormatting sqref="BQ7:BQ9">
    <cfRule type="dataBar" priority="21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{BA2ED145-A058-4EE2-90BF-A55BF125F807}</x14:id>
        </ext>
      </extLst>
    </cfRule>
  </conditionalFormatting>
  <conditionalFormatting sqref="BQ14 BQ18 BQ16 BQ11:BQ12">
    <cfRule type="dataBar" priority="21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{8CC46B73-7B1A-4E9E-8B6F-B5487E934006}</x14:id>
        </ext>
      </extLst>
    </cfRule>
  </conditionalFormatting>
  <conditionalFormatting sqref="BQ21">
    <cfRule type="dataBar" priority="21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{6B9D1243-D8EF-4A33-9507-038EE59C4795}</x14:id>
        </ext>
      </extLst>
    </cfRule>
  </conditionalFormatting>
  <conditionalFormatting sqref="BP32:BQ33">
    <cfRule type="cellIs" dxfId="696" priority="2161" operator="lessThan">
      <formula>0.7</formula>
    </cfRule>
  </conditionalFormatting>
  <conditionalFormatting sqref="BQ10">
    <cfRule type="dataBar" priority="21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{3A2A1D9D-DBE4-4F27-A5E6-67D0D8D03E5A}</x14:id>
        </ext>
      </extLst>
    </cfRule>
  </conditionalFormatting>
  <conditionalFormatting sqref="BP7:BQ10">
    <cfRule type="cellIs" dxfId="695" priority="2158" operator="lessThan">
      <formula>0.7</formula>
    </cfRule>
  </conditionalFormatting>
  <conditionalFormatting sqref="BQ13 BQ19 BQ17 BQ15">
    <cfRule type="dataBar" priority="21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{2F6FEA31-13DD-4406-9828-07C846978E27}</x14:id>
        </ext>
      </extLst>
    </cfRule>
  </conditionalFormatting>
  <conditionalFormatting sqref="BP18:BQ18 BP16:BQ16 BP14:BQ14 BP11:BQ12">
    <cfRule type="cellIs" dxfId="694" priority="2155" operator="lessThan">
      <formula>0.7</formula>
    </cfRule>
  </conditionalFormatting>
  <conditionalFormatting sqref="BQ23">
    <cfRule type="dataBar" priority="21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{58D3AD1D-581A-4948-A15D-3EE3BAEB2623}</x14:id>
        </ext>
      </extLst>
    </cfRule>
  </conditionalFormatting>
  <conditionalFormatting sqref="BP23:BQ23">
    <cfRule type="cellIs" dxfId="693" priority="2153" operator="lessThan">
      <formula>0.7</formula>
    </cfRule>
  </conditionalFormatting>
  <conditionalFormatting sqref="BQ22">
    <cfRule type="dataBar" priority="21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{D62071A3-B880-4866-ABE5-CF1F1B097E2F}</x14:id>
        </ext>
      </extLst>
    </cfRule>
  </conditionalFormatting>
  <conditionalFormatting sqref="BQ20">
    <cfRule type="dataBar" priority="21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{AAC74DAB-B5A3-4D55-95C7-455281D3C798}</x14:id>
        </ext>
      </extLst>
    </cfRule>
  </conditionalFormatting>
  <conditionalFormatting sqref="BP21:BQ21">
    <cfRule type="cellIs" dxfId="692" priority="2149" operator="lessThan">
      <formula>0.7</formula>
    </cfRule>
  </conditionalFormatting>
  <conditionalFormatting sqref="BQ25">
    <cfRule type="dataBar" priority="21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{2B0C775A-7DD7-4B65-B1FE-55F58C6AF050}</x14:id>
        </ext>
      </extLst>
    </cfRule>
  </conditionalFormatting>
  <conditionalFormatting sqref="BQ24">
    <cfRule type="dataBar" priority="21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{9C1F2781-2244-435B-A0F0-56CF67ADEAD7}</x14:id>
        </ext>
      </extLst>
    </cfRule>
  </conditionalFormatting>
  <conditionalFormatting sqref="BQ26:BQ28">
    <cfRule type="dataBar" priority="21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{3736B405-1A0D-4BB9-A19A-89089FC24993}</x14:id>
        </ext>
      </extLst>
    </cfRule>
  </conditionalFormatting>
  <conditionalFormatting sqref="BQ29:BQ30">
    <cfRule type="dataBar" priority="21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{4E2F0A29-2C11-46AF-A733-37D1097BBD09}</x14:id>
        </ext>
      </extLst>
    </cfRule>
  </conditionalFormatting>
  <conditionalFormatting sqref="BP29:BQ30">
    <cfRule type="cellIs" dxfId="691" priority="2144" operator="lessThan">
      <formula>0.7</formula>
    </cfRule>
  </conditionalFormatting>
  <conditionalFormatting sqref="BQ31">
    <cfRule type="dataBar" priority="21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{C450AB45-3A13-4163-B7FD-C79817C3F1CE}</x14:id>
        </ext>
      </extLst>
    </cfRule>
  </conditionalFormatting>
  <conditionalFormatting sqref="BQ32">
    <cfRule type="dataBar" priority="21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{8D0E20FE-59DA-4047-83BB-80CF901D3D01}</x14:id>
        </ext>
      </extLst>
    </cfRule>
  </conditionalFormatting>
  <conditionalFormatting sqref="BQ33">
    <cfRule type="dataBar" priority="214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{E11B5128-AE64-4BF9-9789-D7C6A82DB220}</x14:id>
        </ext>
      </extLst>
    </cfRule>
  </conditionalFormatting>
  <conditionalFormatting sqref="BP31:BQ31">
    <cfRule type="cellIs" dxfId="690" priority="2140" operator="lessThan">
      <formula>0.7</formula>
    </cfRule>
  </conditionalFormatting>
  <conditionalFormatting sqref="BQ32">
    <cfRule type="dataBar" priority="21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{A0C6DFA9-7212-42B3-BC3D-2B06CEFCEBCB}</x14:id>
        </ext>
      </extLst>
    </cfRule>
  </conditionalFormatting>
  <conditionalFormatting sqref="BQ33">
    <cfRule type="dataBar" priority="21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{38EB5CC4-9164-405A-BCD0-F91F160D1494}</x14:id>
        </ext>
      </extLst>
    </cfRule>
  </conditionalFormatting>
  <conditionalFormatting sqref="BQ34">
    <cfRule type="dataBar" priority="21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{284C1BAE-D2EF-444C-8EBA-B3E0FDF07878}</x14:id>
        </ext>
      </extLst>
    </cfRule>
  </conditionalFormatting>
  <conditionalFormatting sqref="AI12">
    <cfRule type="dataBar" priority="21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{1BFE116C-838B-4DC2-B63C-1FA5D42281A2}</x14:id>
        </ext>
      </extLst>
    </cfRule>
  </conditionalFormatting>
  <conditionalFormatting sqref="AI13">
    <cfRule type="cellIs" dxfId="689" priority="2131" operator="lessThan">
      <formula>0.7</formula>
    </cfRule>
  </conditionalFormatting>
  <conditionalFormatting sqref="AI17">
    <cfRule type="dataBar" priority="21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{5A8252BD-042B-4DE9-ACE9-28781F9E9542}</x14:id>
        </ext>
      </extLst>
    </cfRule>
  </conditionalFormatting>
  <conditionalFormatting sqref="AI18">
    <cfRule type="dataBar" priority="21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{B3C8EE68-E369-432A-BC80-6EFE19DE72A4}</x14:id>
        </ext>
      </extLst>
    </cfRule>
  </conditionalFormatting>
  <conditionalFormatting sqref="AI18">
    <cfRule type="cellIs" dxfId="688" priority="2125" operator="lessThan">
      <formula>0.7</formula>
    </cfRule>
  </conditionalFormatting>
  <conditionalFormatting sqref="AI11">
    <cfRule type="dataBar" priority="21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{490E26E4-0B96-4C93-916B-E1A40B17CD46}</x14:id>
        </ext>
      </extLst>
    </cfRule>
  </conditionalFormatting>
  <conditionalFormatting sqref="AI11">
    <cfRule type="cellIs" dxfId="687" priority="2135" operator="lessThan">
      <formula>0.7</formula>
    </cfRule>
  </conditionalFormatting>
  <conditionalFormatting sqref="AI29">
    <cfRule type="dataBar" priority="21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{A68C773D-6894-4F6E-8ECB-F70D8956D7FF}</x14:id>
        </ext>
      </extLst>
    </cfRule>
  </conditionalFormatting>
  <conditionalFormatting sqref="AI29">
    <cfRule type="cellIs" dxfId="686" priority="2107" operator="lessThan">
      <formula>0.7</formula>
    </cfRule>
  </conditionalFormatting>
  <conditionalFormatting sqref="AI24">
    <cfRule type="dataBar" priority="21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{C9A8EC8F-932B-4CDB-AA4A-BADBEE24B32B}</x14:id>
        </ext>
      </extLst>
    </cfRule>
  </conditionalFormatting>
  <conditionalFormatting sqref="AI24">
    <cfRule type="cellIs" dxfId="685" priority="2109" operator="lessThan">
      <formula>0.7</formula>
    </cfRule>
  </conditionalFormatting>
  <conditionalFormatting sqref="AI12">
    <cfRule type="cellIs" dxfId="684" priority="2133" operator="lessThan">
      <formula>0.7</formula>
    </cfRule>
  </conditionalFormatting>
  <conditionalFormatting sqref="AI13">
    <cfRule type="dataBar" priority="21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{16F55982-DCB0-4F81-8A3F-989864114A7C}</x14:id>
        </ext>
      </extLst>
    </cfRule>
  </conditionalFormatting>
  <conditionalFormatting sqref="AI14">
    <cfRule type="cellIs" dxfId="683" priority="2129" operator="lessThan">
      <formula>0.7</formula>
    </cfRule>
  </conditionalFormatting>
  <conditionalFormatting sqref="AI14">
    <cfRule type="dataBar" priority="21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{AB07D6B4-AEA2-426D-9733-AD7575192FBD}</x14:id>
        </ext>
      </extLst>
    </cfRule>
  </conditionalFormatting>
  <conditionalFormatting sqref="AI17">
    <cfRule type="cellIs" dxfId="682" priority="2127" operator="lessThan">
      <formula>0.7</formula>
    </cfRule>
  </conditionalFormatting>
  <conditionalFormatting sqref="AI16">
    <cfRule type="dataBar" priority="21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{5C76BADA-E615-4B36-83E4-5EA8C673AD7E}</x14:id>
        </ext>
      </extLst>
    </cfRule>
  </conditionalFormatting>
  <conditionalFormatting sqref="AI16">
    <cfRule type="cellIs" dxfId="681" priority="2123" operator="lessThan">
      <formula>0.7</formula>
    </cfRule>
  </conditionalFormatting>
  <conditionalFormatting sqref="AI15">
    <cfRule type="dataBar" priority="21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{31CD6688-F96C-486A-B386-524B1A129044}</x14:id>
        </ext>
      </extLst>
    </cfRule>
  </conditionalFormatting>
  <conditionalFormatting sqref="AI15">
    <cfRule type="cellIs" dxfId="680" priority="2121" operator="lessThan">
      <formula>0.7</formula>
    </cfRule>
  </conditionalFormatting>
  <conditionalFormatting sqref="AI19">
    <cfRule type="dataBar" priority="21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{F73F1D1D-DCAC-48C7-92A0-CF3486E008F2}</x14:id>
        </ext>
      </extLst>
    </cfRule>
  </conditionalFormatting>
  <conditionalFormatting sqref="AI19">
    <cfRule type="cellIs" dxfId="679" priority="2119" operator="lessThan">
      <formula>0.7</formula>
    </cfRule>
  </conditionalFormatting>
  <conditionalFormatting sqref="AI20">
    <cfRule type="dataBar" priority="21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{A45C1C7E-8568-4CDB-A7B4-EACC05844E0D}</x14:id>
        </ext>
      </extLst>
    </cfRule>
  </conditionalFormatting>
  <conditionalFormatting sqref="AI20">
    <cfRule type="cellIs" dxfId="678" priority="2117" operator="lessThan">
      <formula>0.7</formula>
    </cfRule>
  </conditionalFormatting>
  <conditionalFormatting sqref="AI21">
    <cfRule type="dataBar" priority="21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{8A184FE1-555D-4CCF-B515-C734AC348FEF}</x14:id>
        </ext>
      </extLst>
    </cfRule>
  </conditionalFormatting>
  <conditionalFormatting sqref="AI21">
    <cfRule type="cellIs" dxfId="677" priority="2115" operator="lessThan">
      <formula>0.7</formula>
    </cfRule>
  </conditionalFormatting>
  <conditionalFormatting sqref="AI22">
    <cfRule type="dataBar" priority="21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{A097502F-4768-411F-9E90-FA0B0FF4C3B0}</x14:id>
        </ext>
      </extLst>
    </cfRule>
  </conditionalFormatting>
  <conditionalFormatting sqref="AI22">
    <cfRule type="cellIs" dxfId="676" priority="2113" operator="lessThan">
      <formula>0.7</formula>
    </cfRule>
  </conditionalFormatting>
  <conditionalFormatting sqref="AI23">
    <cfRule type="dataBar" priority="21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{28229FD4-4345-49F5-8B34-F2BDF3DCE1B5}</x14:id>
        </ext>
      </extLst>
    </cfRule>
  </conditionalFormatting>
  <conditionalFormatting sqref="AI23">
    <cfRule type="cellIs" dxfId="675" priority="2111" operator="lessThan">
      <formula>0.7</formula>
    </cfRule>
  </conditionalFormatting>
  <conditionalFormatting sqref="G9">
    <cfRule type="dataBar" priority="20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{C9D14B4E-A0F9-4C0A-A387-822FEA65F70D}</x14:id>
        </ext>
      </extLst>
    </cfRule>
  </conditionalFormatting>
  <conditionalFormatting sqref="G7:G9">
    <cfRule type="cellIs" dxfId="674" priority="2095" operator="lessThan">
      <formula>0.7</formula>
    </cfRule>
  </conditionalFormatting>
  <conditionalFormatting sqref="AI27">
    <cfRule type="dataBar" priority="17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{8BCEFDAC-EB44-47C7-B9D4-8969D5A18DFC}</x14:id>
        </ext>
      </extLst>
    </cfRule>
  </conditionalFormatting>
  <conditionalFormatting sqref="AI30">
    <cfRule type="dataBar" priority="21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{3A4FE3FC-7268-4683-900F-356F63852230}</x14:id>
        </ext>
      </extLst>
    </cfRule>
  </conditionalFormatting>
  <conditionalFormatting sqref="AI31">
    <cfRule type="dataBar" priority="21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{2E647476-7DEF-4F43-9E59-5DA474EB83A6}</x14:id>
        </ext>
      </extLst>
    </cfRule>
  </conditionalFormatting>
  <conditionalFormatting sqref="AI31">
    <cfRule type="cellIs" dxfId="673" priority="2104" operator="lessThan">
      <formula>0.7</formula>
    </cfRule>
  </conditionalFormatting>
  <conditionalFormatting sqref="AI32">
    <cfRule type="dataBar" priority="21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{36EB7DC2-63BD-4523-9D5F-84DAE389EF7E}</x14:id>
        </ext>
      </extLst>
    </cfRule>
  </conditionalFormatting>
  <conditionalFormatting sqref="AI32">
    <cfRule type="cellIs" dxfId="672" priority="2102" operator="lessThan">
      <formula>0.7</formula>
    </cfRule>
  </conditionalFormatting>
  <conditionalFormatting sqref="AI33">
    <cfRule type="dataBar" priority="21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{F21334F5-928F-4A55-B0B0-F2CA4D1A544F}</x14:id>
        </ext>
      </extLst>
    </cfRule>
  </conditionalFormatting>
  <conditionalFormatting sqref="AI33">
    <cfRule type="cellIs" dxfId="671" priority="2100" operator="lessThan">
      <formula>0.7</formula>
    </cfRule>
  </conditionalFormatting>
  <conditionalFormatting sqref="AI34">
    <cfRule type="dataBar" priority="20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{B84CBC24-45CF-437A-85B3-7331EA9DAC7B}</x14:id>
        </ext>
      </extLst>
    </cfRule>
  </conditionalFormatting>
  <conditionalFormatting sqref="BN34">
    <cfRule type="dataBar" priority="15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{448EF127-5D7A-441B-BEE7-2115AFDB4642}</x14:id>
        </ext>
      </extLst>
    </cfRule>
  </conditionalFormatting>
  <conditionalFormatting sqref="G24">
    <cfRule type="cellIs" dxfId="670" priority="2062" operator="lessThan">
      <formula>0.7</formula>
    </cfRule>
  </conditionalFormatting>
  <conditionalFormatting sqref="G31">
    <cfRule type="cellIs" dxfId="669" priority="2041" operator="lessThan">
      <formula>0.7</formula>
    </cfRule>
  </conditionalFormatting>
  <conditionalFormatting sqref="K11 K6:K9">
    <cfRule type="cellIs" dxfId="668" priority="2031" operator="lessThan">
      <formula>0.7</formula>
    </cfRule>
  </conditionalFormatting>
  <conditionalFormatting sqref="BN25">
    <cfRule type="dataBar" priority="17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{A3A429FA-061F-483B-A39A-B0C76274D5C3}</x14:id>
        </ext>
      </extLst>
    </cfRule>
  </conditionalFormatting>
  <conditionalFormatting sqref="BM27">
    <cfRule type="dataBar" priority="17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{48A3B0A3-D82F-4002-87AB-04EF76EA9A42}</x14:id>
        </ext>
      </extLst>
    </cfRule>
  </conditionalFormatting>
  <conditionalFormatting sqref="G20">
    <cfRule type="cellIs" dxfId="667" priority="2064" operator="lessThan">
      <formula>0.7</formula>
    </cfRule>
  </conditionalFormatting>
  <conditionalFormatting sqref="K23">
    <cfRule type="cellIs" dxfId="666" priority="2009" operator="lessThan">
      <formula>0.7</formula>
    </cfRule>
  </conditionalFormatting>
  <conditionalFormatting sqref="BN30">
    <cfRule type="dataBar" priority="17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{0D8AB20C-F88D-4E63-9FAA-76680D95D5FC}</x14:id>
        </ext>
      </extLst>
    </cfRule>
  </conditionalFormatting>
  <conditionalFormatting sqref="G24">
    <cfRule type="dataBar" priority="20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{A2030850-4D1E-4ED3-8681-CD7E3D5A23F7}</x14:id>
        </ext>
      </extLst>
    </cfRule>
  </conditionalFormatting>
  <conditionalFormatting sqref="G20">
    <cfRule type="dataBar" priority="20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{A8EB5830-65A8-4C23-8624-730469AF7DFA}</x14:id>
        </ext>
      </extLst>
    </cfRule>
  </conditionalFormatting>
  <conditionalFormatting sqref="K10">
    <cfRule type="dataBar" priority="20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{6E1DE90B-6D52-4305-9979-5AB56518BFAD}</x14:id>
        </ext>
      </extLst>
    </cfRule>
  </conditionalFormatting>
  <conditionalFormatting sqref="K8">
    <cfRule type="dataBar" priority="20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{02735889-E6C4-4B24-A070-D0DCC5A310F8}</x14:id>
        </ext>
      </extLst>
    </cfRule>
  </conditionalFormatting>
  <conditionalFormatting sqref="CM26">
    <cfRule type="dataBar" priority="17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{C818F190-85E2-47B8-8CD6-D8A63C2D8769}</x14:id>
        </ext>
      </extLst>
    </cfRule>
  </conditionalFormatting>
  <conditionalFormatting sqref="K15">
    <cfRule type="cellIs" dxfId="665" priority="2023" operator="lessThan">
      <formula>0.7</formula>
    </cfRule>
  </conditionalFormatting>
  <conditionalFormatting sqref="K16">
    <cfRule type="dataBar" priority="20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{555DD1C1-7E62-4231-848F-2B54D269AC2B}</x14:id>
        </ext>
      </extLst>
    </cfRule>
  </conditionalFormatting>
  <conditionalFormatting sqref="K17">
    <cfRule type="dataBar" priority="20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{8754E360-D070-417F-A63B-4DB644AFB057}</x14:id>
        </ext>
      </extLst>
    </cfRule>
  </conditionalFormatting>
  <conditionalFormatting sqref="K17">
    <cfRule type="cellIs" dxfId="664" priority="2019" operator="lessThan">
      <formula>0.7</formula>
    </cfRule>
  </conditionalFormatting>
  <conditionalFormatting sqref="K20">
    <cfRule type="dataBar" priority="20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{D3D5CDDD-1D14-48C3-BCA0-E064607DB508}</x14:id>
        </ext>
      </extLst>
    </cfRule>
  </conditionalFormatting>
  <conditionalFormatting sqref="O11">
    <cfRule type="dataBar" priority="19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{067853DF-EBE6-41A6-A6B3-D85C8CA8FF8C}</x14:id>
        </ext>
      </extLst>
    </cfRule>
  </conditionalFormatting>
  <conditionalFormatting sqref="O11">
    <cfRule type="cellIs" dxfId="663" priority="1988" operator="lessThan">
      <formula>0.7</formula>
    </cfRule>
  </conditionalFormatting>
  <conditionalFormatting sqref="BI9">
    <cfRule type="dataBar" priority="15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{FAC6DBD7-ADB1-4122-A795-02D4400395E0}</x14:id>
        </ext>
      </extLst>
    </cfRule>
  </conditionalFormatting>
  <conditionalFormatting sqref="G7:G8">
    <cfRule type="dataBar" priority="20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{935B927C-7894-416E-B5A4-B21201C9E6AF}</x14:id>
        </ext>
      </extLst>
    </cfRule>
  </conditionalFormatting>
  <conditionalFormatting sqref="G6">
    <cfRule type="dataBar" priority="20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{F4C4B750-51E5-4250-A750-A556AF0515E2}</x14:id>
        </ext>
      </extLst>
    </cfRule>
  </conditionalFormatting>
  <conditionalFormatting sqref="G10">
    <cfRule type="dataBar" priority="20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{EC4FB410-8E4A-4D1D-899C-FC686652E699}</x14:id>
        </ext>
      </extLst>
    </cfRule>
  </conditionalFormatting>
  <conditionalFormatting sqref="G10">
    <cfRule type="cellIs" dxfId="662" priority="2093" operator="lessThan">
      <formula>0.7</formula>
    </cfRule>
  </conditionalFormatting>
  <conditionalFormatting sqref="G11">
    <cfRule type="dataBar" priority="20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{63B64AA7-36FB-4937-BA0E-0EE7CA97B82F}</x14:id>
        </ext>
      </extLst>
    </cfRule>
  </conditionalFormatting>
  <conditionalFormatting sqref="G11">
    <cfRule type="cellIs" dxfId="661" priority="2091" operator="lessThan">
      <formula>0.7</formula>
    </cfRule>
  </conditionalFormatting>
  <conditionalFormatting sqref="G12">
    <cfRule type="dataBar" priority="20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{095B57FC-D04E-419D-AB80-0618CC3F87F7}</x14:id>
        </ext>
      </extLst>
    </cfRule>
  </conditionalFormatting>
  <conditionalFormatting sqref="G12">
    <cfRule type="cellIs" dxfId="660" priority="2089" operator="lessThan">
      <formula>0.7</formula>
    </cfRule>
  </conditionalFormatting>
  <conditionalFormatting sqref="G13">
    <cfRule type="dataBar" priority="20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{18C85721-9D17-4C1C-90B2-E52CE0F04813}</x14:id>
        </ext>
      </extLst>
    </cfRule>
  </conditionalFormatting>
  <conditionalFormatting sqref="G13">
    <cfRule type="cellIs" dxfId="659" priority="2087" operator="lessThan">
      <formula>0.7</formula>
    </cfRule>
  </conditionalFormatting>
  <conditionalFormatting sqref="G14">
    <cfRule type="dataBar" priority="20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{BC77BEA7-0DE4-4174-B1E7-585371FC4989}</x14:id>
        </ext>
      </extLst>
    </cfRule>
  </conditionalFormatting>
  <conditionalFormatting sqref="G14">
    <cfRule type="cellIs" dxfId="658" priority="2085" operator="lessThan">
      <formula>0.7</formula>
    </cfRule>
  </conditionalFormatting>
  <conditionalFormatting sqref="G29">
    <cfRule type="dataBar" priority="20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{8769CEC9-0869-4862-A62A-6ABC758E3CE2}</x14:id>
        </ext>
      </extLst>
    </cfRule>
  </conditionalFormatting>
  <conditionalFormatting sqref="G29">
    <cfRule type="cellIs" dxfId="657" priority="2083" operator="lessThan">
      <formula>0.7</formula>
    </cfRule>
  </conditionalFormatting>
  <conditionalFormatting sqref="G34">
    <cfRule type="dataBar" priority="20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{3379A058-5BDF-47AA-A9E1-31070B43C57B}</x14:id>
        </ext>
      </extLst>
    </cfRule>
  </conditionalFormatting>
  <conditionalFormatting sqref="G15">
    <cfRule type="dataBar" priority="20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{2A9E84BD-6F4F-41F2-A7B5-E419005DB42F}</x14:id>
        </ext>
      </extLst>
    </cfRule>
  </conditionalFormatting>
  <conditionalFormatting sqref="G15">
    <cfRule type="cellIs" dxfId="656" priority="2080" operator="lessThan">
      <formula>0.7</formula>
    </cfRule>
  </conditionalFormatting>
  <conditionalFormatting sqref="G16">
    <cfRule type="dataBar" priority="20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{DD7810A4-212D-48D1-B831-0831C8CBBEAE}</x14:id>
        </ext>
      </extLst>
    </cfRule>
  </conditionalFormatting>
  <conditionalFormatting sqref="G16">
    <cfRule type="cellIs" dxfId="655" priority="2078" operator="lessThan">
      <formula>0.7</formula>
    </cfRule>
  </conditionalFormatting>
  <conditionalFormatting sqref="G17">
    <cfRule type="dataBar" priority="20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{013E01A2-C4C0-4953-8032-C34A15B1F184}</x14:id>
        </ext>
      </extLst>
    </cfRule>
  </conditionalFormatting>
  <conditionalFormatting sqref="G17">
    <cfRule type="cellIs" dxfId="654" priority="2076" operator="lessThan">
      <formula>0.7</formula>
    </cfRule>
  </conditionalFormatting>
  <conditionalFormatting sqref="G18">
    <cfRule type="dataBar" priority="20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{DD52917A-D292-43B0-A811-6D8090F54D3F}</x14:id>
        </ext>
      </extLst>
    </cfRule>
  </conditionalFormatting>
  <conditionalFormatting sqref="G18">
    <cfRule type="cellIs" dxfId="653" priority="2074" operator="lessThan">
      <formula>0.7</formula>
    </cfRule>
  </conditionalFormatting>
  <conditionalFormatting sqref="G19">
    <cfRule type="dataBar" priority="20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{04518D44-2E7E-404D-A513-B00C4FA2DEA3}</x14:id>
        </ext>
      </extLst>
    </cfRule>
  </conditionalFormatting>
  <conditionalFormatting sqref="G19">
    <cfRule type="cellIs" dxfId="652" priority="2072" operator="lessThan">
      <formula>0.7</formula>
    </cfRule>
  </conditionalFormatting>
  <conditionalFormatting sqref="G23">
    <cfRule type="dataBar" priority="20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{906224E3-D96D-4395-98F4-9BB805EB3B36}</x14:id>
        </ext>
      </extLst>
    </cfRule>
  </conditionalFormatting>
  <conditionalFormatting sqref="G23">
    <cfRule type="cellIs" dxfId="651" priority="2070" operator="lessThan">
      <formula>0.7</formula>
    </cfRule>
  </conditionalFormatting>
  <conditionalFormatting sqref="G22">
    <cfRule type="dataBar" priority="20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{DE8E8061-1A65-443E-A63E-C41D46D6ED85}</x14:id>
        </ext>
      </extLst>
    </cfRule>
  </conditionalFormatting>
  <conditionalFormatting sqref="G22">
    <cfRule type="cellIs" dxfId="650" priority="2068" operator="lessThan">
      <formula>0.7</formula>
    </cfRule>
  </conditionalFormatting>
  <conditionalFormatting sqref="G21">
    <cfRule type="dataBar" priority="20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{99C10871-1C85-485C-AC6E-89D8044F7431}</x14:id>
        </ext>
      </extLst>
    </cfRule>
  </conditionalFormatting>
  <conditionalFormatting sqref="G21">
    <cfRule type="cellIs" dxfId="649" priority="2066" operator="lessThan">
      <formula>0.7</formula>
    </cfRule>
  </conditionalFormatting>
  <conditionalFormatting sqref="K6:K7">
    <cfRule type="dataBar" priority="20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{05291BE1-343F-45B4-AA01-98280D41A97A}</x14:id>
        </ext>
      </extLst>
    </cfRule>
  </conditionalFormatting>
  <conditionalFormatting sqref="K21">
    <cfRule type="cellIs" dxfId="648" priority="2011" operator="lessThan">
      <formula>0.7</formula>
    </cfRule>
  </conditionalFormatting>
  <conditionalFormatting sqref="K23">
    <cfRule type="dataBar" priority="20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{50207979-0BB7-4F23-AE3B-849C171DD605}</x14:id>
        </ext>
      </extLst>
    </cfRule>
  </conditionalFormatting>
  <conditionalFormatting sqref="AE25">
    <cfRule type="dataBar" priority="20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{575D126B-41C3-4AC5-A941-F4A98E15BFB6}</x14:id>
        </ext>
      </extLst>
    </cfRule>
  </conditionalFormatting>
  <conditionalFormatting sqref="AA25">
    <cfRule type="dataBar" priority="20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{7A4108B1-4DC6-44A3-8873-377A6F881127}</x14:id>
        </ext>
      </extLst>
    </cfRule>
  </conditionalFormatting>
  <conditionalFormatting sqref="W25">
    <cfRule type="dataBar" priority="20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{D9F2D89F-38DE-47F7-8774-EBCBF028647F}</x14:id>
        </ext>
      </extLst>
    </cfRule>
  </conditionalFormatting>
  <conditionalFormatting sqref="S25">
    <cfRule type="dataBar" priority="20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{523CDB05-FFE7-43DF-B96F-6E448097CEB1}</x14:id>
        </ext>
      </extLst>
    </cfRule>
  </conditionalFormatting>
  <conditionalFormatting sqref="O25">
    <cfRule type="dataBar" priority="20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{E41C45BC-BDBA-4B18-9708-30C3FEB7F330}</x14:id>
        </ext>
      </extLst>
    </cfRule>
  </conditionalFormatting>
  <conditionalFormatting sqref="K25">
    <cfRule type="dataBar" priority="20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{AD3C06A7-40A7-4E6A-8E95-16018F94A929}</x14:id>
        </ext>
      </extLst>
    </cfRule>
  </conditionalFormatting>
  <conditionalFormatting sqref="G25">
    <cfRule type="dataBar" priority="20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{1CD8EB71-B2C7-41F8-AA8E-0C9C451CCD27}</x14:id>
        </ext>
      </extLst>
    </cfRule>
  </conditionalFormatting>
  <conditionalFormatting sqref="G30">
    <cfRule type="dataBar" priority="20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{5BD5C1DA-3C99-4F68-8F2D-EF96F4C936B9}</x14:id>
        </ext>
      </extLst>
    </cfRule>
  </conditionalFormatting>
  <conditionalFormatting sqref="K30">
    <cfRule type="dataBar" priority="205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{CFC14C63-F787-48FE-896A-BF6C60DF7109}</x14:id>
        </ext>
      </extLst>
    </cfRule>
  </conditionalFormatting>
  <conditionalFormatting sqref="O30">
    <cfRule type="dataBar" priority="20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{85A5EB32-A720-4E14-9CF3-A65A8867C3FC}</x14:id>
        </ext>
      </extLst>
    </cfRule>
  </conditionalFormatting>
  <conditionalFormatting sqref="S30">
    <cfRule type="dataBar" priority="20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{7E86889A-71F4-4805-8882-FF46E2A71462}</x14:id>
        </ext>
      </extLst>
    </cfRule>
  </conditionalFormatting>
  <conditionalFormatting sqref="W30">
    <cfRule type="dataBar" priority="20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{D8E15FC2-90F6-4A84-99EB-763119962BB2}</x14:id>
        </ext>
      </extLst>
    </cfRule>
  </conditionalFormatting>
  <conditionalFormatting sqref="AA30">
    <cfRule type="dataBar" priority="20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{9447C10D-574F-46B9-A66A-C908A3C82061}</x14:id>
        </ext>
      </extLst>
    </cfRule>
  </conditionalFormatting>
  <conditionalFormatting sqref="AE30">
    <cfRule type="dataBar" priority="20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{53FBF1E2-6ABF-441B-BF9B-B58F2AD0F4CB}</x14:id>
        </ext>
      </extLst>
    </cfRule>
  </conditionalFormatting>
  <conditionalFormatting sqref="AN30">
    <cfRule type="dataBar" priority="20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{A4BC76C8-85AC-4E21-8E61-6C31A09CAD36}</x14:id>
        </ext>
      </extLst>
    </cfRule>
  </conditionalFormatting>
  <conditionalFormatting sqref="AW30">
    <cfRule type="dataBar" priority="20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{0BCF0723-9199-44B1-B0F0-28431138C010}</x14:id>
        </ext>
      </extLst>
    </cfRule>
  </conditionalFormatting>
  <conditionalFormatting sqref="BA30">
    <cfRule type="dataBar" priority="20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{5565225D-8ED4-4536-A202-4078975DD958}</x14:id>
        </ext>
      </extLst>
    </cfRule>
  </conditionalFormatting>
  <conditionalFormatting sqref="BE30">
    <cfRule type="dataBar" priority="204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{24EC7E28-BC98-484D-B9B1-1116DFECB42B}</x14:id>
        </ext>
      </extLst>
    </cfRule>
  </conditionalFormatting>
  <conditionalFormatting sqref="BI30">
    <cfRule type="dataBar" priority="20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{BB5ED81C-9CCF-4E3F-98B2-DFFE2AA13B74}</x14:id>
        </ext>
      </extLst>
    </cfRule>
  </conditionalFormatting>
  <conditionalFormatting sqref="G31">
    <cfRule type="dataBar" priority="20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{F89614D1-CDF4-44B7-A4EC-0F3AC9BA3800}</x14:id>
        </ext>
      </extLst>
    </cfRule>
  </conditionalFormatting>
  <conditionalFormatting sqref="G32">
    <cfRule type="dataBar" priority="20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{6F21AF1B-E3AE-441A-8A14-EB115337A16F}</x14:id>
        </ext>
      </extLst>
    </cfRule>
  </conditionalFormatting>
  <conditionalFormatting sqref="G32">
    <cfRule type="cellIs" dxfId="647" priority="2039" operator="lessThan">
      <formula>0.7</formula>
    </cfRule>
  </conditionalFormatting>
  <conditionalFormatting sqref="G33">
    <cfRule type="dataBar" priority="20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{ED245441-2D08-42AD-B9BE-3F0A6421BA9A}</x14:id>
        </ext>
      </extLst>
    </cfRule>
  </conditionalFormatting>
  <conditionalFormatting sqref="G33">
    <cfRule type="cellIs" dxfId="646" priority="2037" operator="lessThan">
      <formula>0.7</formula>
    </cfRule>
  </conditionalFormatting>
  <conditionalFormatting sqref="K11">
    <cfRule type="dataBar" priority="20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{A25F318E-7873-442D-A605-30D352BB78F1}</x14:id>
        </ext>
      </extLst>
    </cfRule>
  </conditionalFormatting>
  <conditionalFormatting sqref="K9">
    <cfRule type="dataBar" priority="20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{8C9FE10B-2539-437E-9A9F-6CC91985568F}</x14:id>
        </ext>
      </extLst>
    </cfRule>
  </conditionalFormatting>
  <conditionalFormatting sqref="K21">
    <cfRule type="dataBar" priority="20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{CAA010D2-CDC3-4FF0-B3DD-6937E786C55A}</x14:id>
        </ext>
      </extLst>
    </cfRule>
  </conditionalFormatting>
  <conditionalFormatting sqref="K12">
    <cfRule type="dataBar" priority="20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{3D5526CD-2CE1-463A-916A-AF5D2C7B11BE}</x14:id>
        </ext>
      </extLst>
    </cfRule>
  </conditionalFormatting>
  <conditionalFormatting sqref="K12">
    <cfRule type="cellIs" dxfId="645" priority="2029" operator="lessThan">
      <formula>0.7</formula>
    </cfRule>
  </conditionalFormatting>
  <conditionalFormatting sqref="K13">
    <cfRule type="dataBar" priority="20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{3C63BA91-5935-4C85-B6FA-78A2EC6774C5}</x14:id>
        </ext>
      </extLst>
    </cfRule>
  </conditionalFormatting>
  <conditionalFormatting sqref="K13">
    <cfRule type="cellIs" dxfId="644" priority="2027" operator="lessThan">
      <formula>0.7</formula>
    </cfRule>
  </conditionalFormatting>
  <conditionalFormatting sqref="K14">
    <cfRule type="dataBar" priority="20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{BB8E435C-9A9A-4D43-BFCA-9297E7A7205C}</x14:id>
        </ext>
      </extLst>
    </cfRule>
  </conditionalFormatting>
  <conditionalFormatting sqref="K14">
    <cfRule type="cellIs" dxfId="643" priority="2025" operator="lessThan">
      <formula>0.7</formula>
    </cfRule>
  </conditionalFormatting>
  <conditionalFormatting sqref="K15">
    <cfRule type="dataBar" priority="20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{94D18904-6CE7-4668-A8DF-3D6437B0BBD4}</x14:id>
        </ext>
      </extLst>
    </cfRule>
  </conditionalFormatting>
  <conditionalFormatting sqref="K16">
    <cfRule type="cellIs" dxfId="642" priority="2021" operator="lessThan">
      <formula>0.7</formula>
    </cfRule>
  </conditionalFormatting>
  <conditionalFormatting sqref="K18">
    <cfRule type="dataBar" priority="20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{C52101EC-02E4-4858-A4AE-A99C8767FB68}</x14:id>
        </ext>
      </extLst>
    </cfRule>
  </conditionalFormatting>
  <conditionalFormatting sqref="K18">
    <cfRule type="cellIs" dxfId="641" priority="2017" operator="lessThan">
      <formula>0.7</formula>
    </cfRule>
  </conditionalFormatting>
  <conditionalFormatting sqref="K19">
    <cfRule type="dataBar" priority="20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{49195D1A-F1D9-4164-A699-082212C276F4}</x14:id>
        </ext>
      </extLst>
    </cfRule>
  </conditionalFormatting>
  <conditionalFormatting sqref="K19">
    <cfRule type="cellIs" dxfId="640" priority="2015" operator="lessThan">
      <formula>0.7</formula>
    </cfRule>
  </conditionalFormatting>
  <conditionalFormatting sqref="K20">
    <cfRule type="cellIs" dxfId="639" priority="2013" operator="lessThan">
      <formula>0.7</formula>
    </cfRule>
  </conditionalFormatting>
  <conditionalFormatting sqref="K22">
    <cfRule type="dataBar" priority="20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{06C15613-C80B-44E7-850C-917F34D4C3E9}</x14:id>
        </ext>
      </extLst>
    </cfRule>
  </conditionalFormatting>
  <conditionalFormatting sqref="K22">
    <cfRule type="cellIs" dxfId="638" priority="2007" operator="lessThan">
      <formula>0.7</formula>
    </cfRule>
  </conditionalFormatting>
  <conditionalFormatting sqref="K24">
    <cfRule type="dataBar" priority="20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{811A38C0-7B7A-4793-87EE-D279E7CE2416}</x14:id>
        </ext>
      </extLst>
    </cfRule>
  </conditionalFormatting>
  <conditionalFormatting sqref="K24">
    <cfRule type="cellIs" dxfId="637" priority="2005" operator="lessThan">
      <formula>0.7</formula>
    </cfRule>
  </conditionalFormatting>
  <conditionalFormatting sqref="K29">
    <cfRule type="dataBar" priority="20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{F98CF4B8-8E3D-4B01-9AB0-880DD0D075C7}</x14:id>
        </ext>
      </extLst>
    </cfRule>
  </conditionalFormatting>
  <conditionalFormatting sqref="K29">
    <cfRule type="cellIs" dxfId="636" priority="2003" operator="lessThan">
      <formula>0.7</formula>
    </cfRule>
  </conditionalFormatting>
  <conditionalFormatting sqref="K31">
    <cfRule type="dataBar" priority="20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{88061921-8251-42BC-B384-4A0D5035F64E}</x14:id>
        </ext>
      </extLst>
    </cfRule>
  </conditionalFormatting>
  <conditionalFormatting sqref="K31">
    <cfRule type="cellIs" dxfId="635" priority="2001" operator="lessThan">
      <formula>0.7</formula>
    </cfRule>
  </conditionalFormatting>
  <conditionalFormatting sqref="K32">
    <cfRule type="dataBar" priority="20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{4AE30C13-A370-4934-A053-374B2CB4B869}</x14:id>
        </ext>
      </extLst>
    </cfRule>
  </conditionalFormatting>
  <conditionalFormatting sqref="K32">
    <cfRule type="cellIs" dxfId="634" priority="1999" operator="lessThan">
      <formula>0.7</formula>
    </cfRule>
  </conditionalFormatting>
  <conditionalFormatting sqref="K33">
    <cfRule type="dataBar" priority="19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{8A62698D-7863-4182-B7E4-FE794731206D}</x14:id>
        </ext>
      </extLst>
    </cfRule>
  </conditionalFormatting>
  <conditionalFormatting sqref="K33">
    <cfRule type="cellIs" dxfId="633" priority="1997" operator="lessThan">
      <formula>0.7</formula>
    </cfRule>
  </conditionalFormatting>
  <conditionalFormatting sqref="K34">
    <cfRule type="dataBar" priority="19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{97486EC3-D1ED-4269-AD72-C58B51A0E0F9}</x14:id>
        </ext>
      </extLst>
    </cfRule>
  </conditionalFormatting>
  <conditionalFormatting sqref="O6">
    <cfRule type="dataBar" priority="19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{4BE5A6D9-CB22-4356-AB76-B75DBDEFACC3}</x14:id>
        </ext>
      </extLst>
    </cfRule>
  </conditionalFormatting>
  <conditionalFormatting sqref="O7:O8">
    <cfRule type="dataBar" priority="19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{DE69F57E-8740-4D5A-9892-11202A025797}</x14:id>
        </ext>
      </extLst>
    </cfRule>
  </conditionalFormatting>
  <conditionalFormatting sqref="O9">
    <cfRule type="dataBar" priority="19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{517AF344-5CC8-429B-85B9-59CA149DAEF3}</x14:id>
        </ext>
      </extLst>
    </cfRule>
  </conditionalFormatting>
  <conditionalFormatting sqref="O7:O9">
    <cfRule type="cellIs" dxfId="632" priority="1992" operator="lessThan">
      <formula>0.7</formula>
    </cfRule>
  </conditionalFormatting>
  <conditionalFormatting sqref="O10">
    <cfRule type="dataBar" priority="19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{820C3493-4321-411C-9BB4-B3313A636A1D}</x14:id>
        </ext>
      </extLst>
    </cfRule>
  </conditionalFormatting>
  <conditionalFormatting sqref="O10">
    <cfRule type="cellIs" dxfId="631" priority="1990" operator="lessThan">
      <formula>0.7</formula>
    </cfRule>
  </conditionalFormatting>
  <conditionalFormatting sqref="O12">
    <cfRule type="dataBar" priority="19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{3020FACA-85C8-4622-9313-E11472E24863}</x14:id>
        </ext>
      </extLst>
    </cfRule>
  </conditionalFormatting>
  <conditionalFormatting sqref="O12">
    <cfRule type="cellIs" dxfId="630" priority="1986" operator="lessThan">
      <formula>0.7</formula>
    </cfRule>
  </conditionalFormatting>
  <conditionalFormatting sqref="O14">
    <cfRule type="dataBar" priority="19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{3CF61DDF-FA12-489D-8977-32FADFF76853}</x14:id>
        </ext>
      </extLst>
    </cfRule>
  </conditionalFormatting>
  <conditionalFormatting sqref="O14">
    <cfRule type="cellIs" dxfId="629" priority="1984" operator="lessThan">
      <formula>0.7</formula>
    </cfRule>
  </conditionalFormatting>
  <conditionalFormatting sqref="O15">
    <cfRule type="dataBar" priority="19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{A43F5610-E86F-4850-8B06-2B21A4AA8455}</x14:id>
        </ext>
      </extLst>
    </cfRule>
  </conditionalFormatting>
  <conditionalFormatting sqref="O15">
    <cfRule type="cellIs" dxfId="628" priority="1982" operator="lessThan">
      <formula>0.7</formula>
    </cfRule>
  </conditionalFormatting>
  <conditionalFormatting sqref="O16">
    <cfRule type="dataBar" priority="19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{88BB0C68-672C-4E16-BAF6-3B72F21041E7}</x14:id>
        </ext>
      </extLst>
    </cfRule>
  </conditionalFormatting>
  <conditionalFormatting sqref="O16">
    <cfRule type="cellIs" dxfId="627" priority="1980" operator="lessThan">
      <formula>0.7</formula>
    </cfRule>
  </conditionalFormatting>
  <conditionalFormatting sqref="O13">
    <cfRule type="dataBar" priority="19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{197CF925-88C7-4644-AE96-BCF0D2805400}</x14:id>
        </ext>
      </extLst>
    </cfRule>
  </conditionalFormatting>
  <conditionalFormatting sqref="O13">
    <cfRule type="cellIs" dxfId="626" priority="1978" operator="lessThan">
      <formula>0.7</formula>
    </cfRule>
  </conditionalFormatting>
  <conditionalFormatting sqref="O17">
    <cfRule type="dataBar" priority="19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{1BF27DEC-141B-483E-9EB9-5B4A7996C3BF}</x14:id>
        </ext>
      </extLst>
    </cfRule>
  </conditionalFormatting>
  <conditionalFormatting sqref="O17">
    <cfRule type="cellIs" dxfId="625" priority="1976" operator="lessThan">
      <formula>0.7</formula>
    </cfRule>
  </conditionalFormatting>
  <conditionalFormatting sqref="O18">
    <cfRule type="dataBar" priority="19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{C5DB5940-59DF-49C2-9D53-F9C77021D676}</x14:id>
        </ext>
      </extLst>
    </cfRule>
  </conditionalFormatting>
  <conditionalFormatting sqref="O18">
    <cfRule type="cellIs" dxfId="624" priority="1974" operator="lessThan">
      <formula>0.7</formula>
    </cfRule>
  </conditionalFormatting>
  <conditionalFormatting sqref="O19">
    <cfRule type="dataBar" priority="19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{36164A2A-1781-48B6-97EA-7427C88BC6A3}</x14:id>
        </ext>
      </extLst>
    </cfRule>
  </conditionalFormatting>
  <conditionalFormatting sqref="O19">
    <cfRule type="cellIs" dxfId="623" priority="1972" operator="lessThan">
      <formula>0.7</formula>
    </cfRule>
  </conditionalFormatting>
  <conditionalFormatting sqref="O23">
    <cfRule type="dataBar" priority="19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{2DE43853-9240-49A6-8080-15CB273D8FC4}</x14:id>
        </ext>
      </extLst>
    </cfRule>
  </conditionalFormatting>
  <conditionalFormatting sqref="O23">
    <cfRule type="cellIs" dxfId="622" priority="1970" operator="lessThan">
      <formula>0.7</formula>
    </cfRule>
  </conditionalFormatting>
  <conditionalFormatting sqref="O22">
    <cfRule type="dataBar" priority="19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{79EE67C4-0915-4119-89B8-77EE1F84C93E}</x14:id>
        </ext>
      </extLst>
    </cfRule>
  </conditionalFormatting>
  <conditionalFormatting sqref="O22">
    <cfRule type="cellIs" dxfId="621" priority="1968" operator="lessThan">
      <formula>0.7</formula>
    </cfRule>
  </conditionalFormatting>
  <conditionalFormatting sqref="O21">
    <cfRule type="dataBar" priority="19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{10FBC801-3BA1-4BD6-BFD1-7E95FB6CFE2E}</x14:id>
        </ext>
      </extLst>
    </cfRule>
  </conditionalFormatting>
  <conditionalFormatting sqref="O21">
    <cfRule type="cellIs" dxfId="620" priority="1966" operator="lessThan">
      <formula>0.7</formula>
    </cfRule>
  </conditionalFormatting>
  <conditionalFormatting sqref="O20">
    <cfRule type="dataBar" priority="19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{E8C0B3F5-00D1-4220-8609-CA39494B9DBA}</x14:id>
        </ext>
      </extLst>
    </cfRule>
  </conditionalFormatting>
  <conditionalFormatting sqref="O20">
    <cfRule type="cellIs" dxfId="619" priority="1964" operator="lessThan">
      <formula>0.7</formula>
    </cfRule>
  </conditionalFormatting>
  <conditionalFormatting sqref="O24">
    <cfRule type="dataBar" priority="19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{0B199B51-8B51-4221-AE9D-F9DF76BCB8CC}</x14:id>
        </ext>
      </extLst>
    </cfRule>
  </conditionalFormatting>
  <conditionalFormatting sqref="O24">
    <cfRule type="cellIs" dxfId="618" priority="1962" operator="lessThan">
      <formula>0.7</formula>
    </cfRule>
  </conditionalFormatting>
  <conditionalFormatting sqref="O31">
    <cfRule type="cellIs" dxfId="617" priority="1960" operator="lessThan">
      <formula>0.7</formula>
    </cfRule>
  </conditionalFormatting>
  <conditionalFormatting sqref="O31">
    <cfRule type="dataBar" priority="19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{5E7B5C76-075C-4103-BE16-BF42ECDB6687}</x14:id>
        </ext>
      </extLst>
    </cfRule>
  </conditionalFormatting>
  <conditionalFormatting sqref="O32">
    <cfRule type="dataBar" priority="19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{14F38715-EE15-4CBF-B0AF-4037FF7E6920}</x14:id>
        </ext>
      </extLst>
    </cfRule>
  </conditionalFormatting>
  <conditionalFormatting sqref="O32">
    <cfRule type="cellIs" dxfId="616" priority="1958" operator="lessThan">
      <formula>0.7</formula>
    </cfRule>
  </conditionalFormatting>
  <conditionalFormatting sqref="O33">
    <cfRule type="dataBar" priority="19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{10DBD0EF-F3A7-4E26-8C66-784BEECB66F9}</x14:id>
        </ext>
      </extLst>
    </cfRule>
  </conditionalFormatting>
  <conditionalFormatting sqref="O33">
    <cfRule type="cellIs" dxfId="615" priority="1956" operator="lessThan">
      <formula>0.7</formula>
    </cfRule>
  </conditionalFormatting>
  <conditionalFormatting sqref="O34">
    <cfRule type="dataBar" priority="19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{6C84C190-9F4A-43B7-BEE6-3911698B67E3}</x14:id>
        </ext>
      </extLst>
    </cfRule>
  </conditionalFormatting>
  <conditionalFormatting sqref="O29">
    <cfRule type="dataBar" priority="19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{2DA9E460-E08F-44CB-AFE0-915D8452AA47}</x14:id>
        </ext>
      </extLst>
    </cfRule>
  </conditionalFormatting>
  <conditionalFormatting sqref="O29">
    <cfRule type="cellIs" dxfId="614" priority="1953" operator="lessThan">
      <formula>0.7</formula>
    </cfRule>
  </conditionalFormatting>
  <conditionalFormatting sqref="S6">
    <cfRule type="dataBar" priority="19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{A2859FF8-6568-4529-A11E-A7CA1589DDE3}</x14:id>
        </ext>
      </extLst>
    </cfRule>
  </conditionalFormatting>
  <conditionalFormatting sqref="S7">
    <cfRule type="dataBar" priority="19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{10CCD7F3-2EBF-447F-98A2-3BBCA5B79823}</x14:id>
        </ext>
      </extLst>
    </cfRule>
  </conditionalFormatting>
  <conditionalFormatting sqref="S7">
    <cfRule type="cellIs" dxfId="613" priority="1950" operator="lessThan">
      <formula>0.7</formula>
    </cfRule>
  </conditionalFormatting>
  <conditionalFormatting sqref="S8">
    <cfRule type="dataBar" priority="19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{0BF7D007-BD85-4C30-90BF-1A6E095AB44C}</x14:id>
        </ext>
      </extLst>
    </cfRule>
  </conditionalFormatting>
  <conditionalFormatting sqref="S8">
    <cfRule type="cellIs" dxfId="612" priority="1948" operator="lessThan">
      <formula>0.7</formula>
    </cfRule>
  </conditionalFormatting>
  <conditionalFormatting sqref="S9">
    <cfRule type="dataBar" priority="19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{6EBE625A-1F90-4C6F-A7DC-F4F70DAEF39C}</x14:id>
        </ext>
      </extLst>
    </cfRule>
  </conditionalFormatting>
  <conditionalFormatting sqref="S9">
    <cfRule type="cellIs" dxfId="611" priority="1946" operator="lessThan">
      <formula>0.7</formula>
    </cfRule>
  </conditionalFormatting>
  <conditionalFormatting sqref="S10">
    <cfRule type="dataBar" priority="19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{C8846280-C534-47EF-B4DB-1666EC9B7300}</x14:id>
        </ext>
      </extLst>
    </cfRule>
  </conditionalFormatting>
  <conditionalFormatting sqref="S10">
    <cfRule type="cellIs" dxfId="610" priority="1944" operator="lessThan">
      <formula>0.7</formula>
    </cfRule>
  </conditionalFormatting>
  <conditionalFormatting sqref="S11">
    <cfRule type="dataBar" priority="19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{3DE1A47E-A17D-45CA-8483-F7AE1DA8B3C6}</x14:id>
        </ext>
      </extLst>
    </cfRule>
  </conditionalFormatting>
  <conditionalFormatting sqref="S11">
    <cfRule type="cellIs" dxfId="609" priority="1942" operator="lessThan">
      <formula>0.7</formula>
    </cfRule>
  </conditionalFormatting>
  <conditionalFormatting sqref="S12">
    <cfRule type="dataBar" priority="19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{7E717A65-1DCE-43FC-A825-3F0C0C184D00}</x14:id>
        </ext>
      </extLst>
    </cfRule>
  </conditionalFormatting>
  <conditionalFormatting sqref="S12">
    <cfRule type="cellIs" dxfId="608" priority="1940" operator="lessThan">
      <formula>0.7</formula>
    </cfRule>
  </conditionalFormatting>
  <conditionalFormatting sqref="S13">
    <cfRule type="dataBar" priority="19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{589DED26-87D1-492F-8C42-ED88F21311DB}</x14:id>
        </ext>
      </extLst>
    </cfRule>
  </conditionalFormatting>
  <conditionalFormatting sqref="S13">
    <cfRule type="cellIs" dxfId="607" priority="1938" operator="lessThan">
      <formula>0.7</formula>
    </cfRule>
  </conditionalFormatting>
  <conditionalFormatting sqref="S14">
    <cfRule type="dataBar" priority="19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{0ED53AC6-38B8-47B2-B499-3AF76BF81740}</x14:id>
        </ext>
      </extLst>
    </cfRule>
  </conditionalFormatting>
  <conditionalFormatting sqref="S14">
    <cfRule type="cellIs" dxfId="606" priority="1936" operator="lessThan">
      <formula>0.7</formula>
    </cfRule>
  </conditionalFormatting>
  <conditionalFormatting sqref="S15">
    <cfRule type="dataBar" priority="19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{85A259B3-C5B0-45DA-8BD7-112798960A5E}</x14:id>
        </ext>
      </extLst>
    </cfRule>
  </conditionalFormatting>
  <conditionalFormatting sqref="S15">
    <cfRule type="cellIs" dxfId="605" priority="1934" operator="lessThan">
      <formula>0.7</formula>
    </cfRule>
  </conditionalFormatting>
  <conditionalFormatting sqref="S16">
    <cfRule type="dataBar" priority="19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{96FD3614-CB83-40C6-B94B-95677CB83B2B}</x14:id>
        </ext>
      </extLst>
    </cfRule>
  </conditionalFormatting>
  <conditionalFormatting sqref="S16">
    <cfRule type="cellIs" dxfId="604" priority="1932" operator="lessThan">
      <formula>0.7</formula>
    </cfRule>
  </conditionalFormatting>
  <conditionalFormatting sqref="S17">
    <cfRule type="dataBar" priority="19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{2736BF65-26C8-4B6E-B865-6667A9911FF9}</x14:id>
        </ext>
      </extLst>
    </cfRule>
  </conditionalFormatting>
  <conditionalFormatting sqref="S17">
    <cfRule type="cellIs" dxfId="603" priority="1930" operator="lessThan">
      <formula>0.7</formula>
    </cfRule>
  </conditionalFormatting>
  <conditionalFormatting sqref="S18">
    <cfRule type="dataBar" priority="19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{FACBF818-0AFF-48DE-96D5-B70A5C6E9E66}</x14:id>
        </ext>
      </extLst>
    </cfRule>
  </conditionalFormatting>
  <conditionalFormatting sqref="S18">
    <cfRule type="cellIs" dxfId="602" priority="1928" operator="lessThan">
      <formula>0.7</formula>
    </cfRule>
  </conditionalFormatting>
  <conditionalFormatting sqref="S19">
    <cfRule type="dataBar" priority="19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{43CD7D62-73F0-4A46-AB2D-823B0E6683B3}</x14:id>
        </ext>
      </extLst>
    </cfRule>
  </conditionalFormatting>
  <conditionalFormatting sqref="S19">
    <cfRule type="cellIs" dxfId="601" priority="1926" operator="lessThan">
      <formula>0.7</formula>
    </cfRule>
  </conditionalFormatting>
  <conditionalFormatting sqref="S23">
    <cfRule type="dataBar" priority="19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{C33F4D61-7D92-49D1-8484-DD51CAC99F63}</x14:id>
        </ext>
      </extLst>
    </cfRule>
  </conditionalFormatting>
  <conditionalFormatting sqref="S23">
    <cfRule type="cellIs" dxfId="600" priority="1924" operator="lessThan">
      <formula>0.7</formula>
    </cfRule>
  </conditionalFormatting>
  <conditionalFormatting sqref="S22">
    <cfRule type="dataBar" priority="19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{51535665-755E-4F59-B5BC-C9319AA46238}</x14:id>
        </ext>
      </extLst>
    </cfRule>
  </conditionalFormatting>
  <conditionalFormatting sqref="S22">
    <cfRule type="cellIs" dxfId="599" priority="1922" operator="lessThan">
      <formula>0.7</formula>
    </cfRule>
  </conditionalFormatting>
  <conditionalFormatting sqref="S21">
    <cfRule type="dataBar" priority="19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{EDC3F619-FE84-449E-A207-31376F242B32}</x14:id>
        </ext>
      </extLst>
    </cfRule>
  </conditionalFormatting>
  <conditionalFormatting sqref="S21">
    <cfRule type="cellIs" dxfId="598" priority="1920" operator="lessThan">
      <formula>0.7</formula>
    </cfRule>
  </conditionalFormatting>
  <conditionalFormatting sqref="S20">
    <cfRule type="dataBar" priority="19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{15058551-A982-495F-8022-E3E6360E4A7A}</x14:id>
        </ext>
      </extLst>
    </cfRule>
  </conditionalFormatting>
  <conditionalFormatting sqref="S20">
    <cfRule type="cellIs" dxfId="597" priority="1918" operator="lessThan">
      <formula>0.7</formula>
    </cfRule>
  </conditionalFormatting>
  <conditionalFormatting sqref="S24">
    <cfRule type="dataBar" priority="19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{9928FC1A-1243-4C4C-9D1C-94327B08B862}</x14:id>
        </ext>
      </extLst>
    </cfRule>
  </conditionalFormatting>
  <conditionalFormatting sqref="S24">
    <cfRule type="cellIs" dxfId="596" priority="1916" operator="lessThan">
      <formula>0.7</formula>
    </cfRule>
  </conditionalFormatting>
  <conditionalFormatting sqref="S29">
    <cfRule type="dataBar" priority="19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{E00FD788-15C0-4DEB-8BB7-89F66B8CC8A2}</x14:id>
        </ext>
      </extLst>
    </cfRule>
  </conditionalFormatting>
  <conditionalFormatting sqref="S29">
    <cfRule type="cellIs" dxfId="595" priority="1914" operator="lessThan">
      <formula>0.7</formula>
    </cfRule>
  </conditionalFormatting>
  <conditionalFormatting sqref="S32">
    <cfRule type="dataBar" priority="19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{0A113F88-8442-45CE-B3F9-D9B9C654C247}</x14:id>
        </ext>
      </extLst>
    </cfRule>
  </conditionalFormatting>
  <conditionalFormatting sqref="S31">
    <cfRule type="dataBar" priority="19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{51CC04FC-28F1-41DE-9435-BA861C4CE76E}</x14:id>
        </ext>
      </extLst>
    </cfRule>
  </conditionalFormatting>
  <conditionalFormatting sqref="S33">
    <cfRule type="dataBar" priority="19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{9338D01E-515C-42E9-8A4A-DDF73E7BC386}</x14:id>
        </ext>
      </extLst>
    </cfRule>
  </conditionalFormatting>
  <conditionalFormatting sqref="S31:S33">
    <cfRule type="cellIs" dxfId="594" priority="1910" operator="lessThan">
      <formula>0.7</formula>
    </cfRule>
  </conditionalFormatting>
  <conditionalFormatting sqref="S34">
    <cfRule type="dataBar" priority="19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{0E6936C8-CDD2-4F1C-B203-1A7F65D8308F}</x14:id>
        </ext>
      </extLst>
    </cfRule>
  </conditionalFormatting>
  <conditionalFormatting sqref="W11">
    <cfRule type="dataBar" priority="19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{8D95C253-A640-4607-9114-799673D82D23}</x14:id>
        </ext>
      </extLst>
    </cfRule>
  </conditionalFormatting>
  <conditionalFormatting sqref="W10">
    <cfRule type="dataBar" priority="19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{0E3488ED-4C9D-4E2F-98F2-BD13AC5C9E31}</x14:id>
        </ext>
      </extLst>
    </cfRule>
  </conditionalFormatting>
  <conditionalFormatting sqref="W7:W8">
    <cfRule type="dataBar" priority="19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{594F498A-AD91-4F8A-BD30-154049F08695}</x14:id>
        </ext>
      </extLst>
    </cfRule>
  </conditionalFormatting>
  <conditionalFormatting sqref="W6">
    <cfRule type="dataBar" priority="19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{271B787B-4F66-4ACE-B75C-685A05CED2D6}</x14:id>
        </ext>
      </extLst>
    </cfRule>
  </conditionalFormatting>
  <conditionalFormatting sqref="W9">
    <cfRule type="dataBar" priority="19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{53D8FCDB-A596-447C-B970-43E899BF9A8F}</x14:id>
        </ext>
      </extLst>
    </cfRule>
  </conditionalFormatting>
  <conditionalFormatting sqref="W7:W11">
    <cfRule type="cellIs" dxfId="593" priority="1903" operator="lessThan">
      <formula>0.7</formula>
    </cfRule>
  </conditionalFormatting>
  <conditionalFormatting sqref="W12">
    <cfRule type="dataBar" priority="19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{13B80E0C-CE35-4740-B1FD-B14BB2132648}</x14:id>
        </ext>
      </extLst>
    </cfRule>
  </conditionalFormatting>
  <conditionalFormatting sqref="W12">
    <cfRule type="cellIs" dxfId="592" priority="1901" operator="lessThan">
      <formula>0.7</formula>
    </cfRule>
  </conditionalFormatting>
  <conditionalFormatting sqref="W13">
    <cfRule type="dataBar" priority="19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{44539A08-F3C0-46AF-9A53-A6AC9E1B978B}</x14:id>
        </ext>
      </extLst>
    </cfRule>
  </conditionalFormatting>
  <conditionalFormatting sqref="W13">
    <cfRule type="cellIs" dxfId="591" priority="1899" operator="lessThan">
      <formula>0.7</formula>
    </cfRule>
  </conditionalFormatting>
  <conditionalFormatting sqref="W14">
    <cfRule type="dataBar" priority="18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{05DD5AAA-D503-4D9B-94C5-BABEA19DA4BE}</x14:id>
        </ext>
      </extLst>
    </cfRule>
  </conditionalFormatting>
  <conditionalFormatting sqref="W14">
    <cfRule type="cellIs" dxfId="590" priority="1897" operator="lessThan">
      <formula>0.7</formula>
    </cfRule>
  </conditionalFormatting>
  <conditionalFormatting sqref="W15">
    <cfRule type="dataBar" priority="18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{4776E214-4147-4F84-BD19-DC4BCB2FB276}</x14:id>
        </ext>
      </extLst>
    </cfRule>
  </conditionalFormatting>
  <conditionalFormatting sqref="W15">
    <cfRule type="cellIs" dxfId="589" priority="1895" operator="lessThan">
      <formula>0.7</formula>
    </cfRule>
  </conditionalFormatting>
  <conditionalFormatting sqref="W16">
    <cfRule type="dataBar" priority="18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{0E1DE7DB-8A57-4FA9-A8E3-13C41A761E92}</x14:id>
        </ext>
      </extLst>
    </cfRule>
  </conditionalFormatting>
  <conditionalFormatting sqref="W16">
    <cfRule type="cellIs" dxfId="588" priority="1893" operator="lessThan">
      <formula>0.7</formula>
    </cfRule>
  </conditionalFormatting>
  <conditionalFormatting sqref="W17">
    <cfRule type="dataBar" priority="18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{35BED8F2-CCB5-4FEC-825C-C0A131568944}</x14:id>
        </ext>
      </extLst>
    </cfRule>
  </conditionalFormatting>
  <conditionalFormatting sqref="W17">
    <cfRule type="cellIs" dxfId="587" priority="1891" operator="lessThan">
      <formula>0.7</formula>
    </cfRule>
  </conditionalFormatting>
  <conditionalFormatting sqref="W18">
    <cfRule type="dataBar" priority="18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{9830C0EE-6AB3-47C9-976B-58D86FC6D679}</x14:id>
        </ext>
      </extLst>
    </cfRule>
  </conditionalFormatting>
  <conditionalFormatting sqref="W18">
    <cfRule type="cellIs" dxfId="586" priority="1889" operator="lessThan">
      <formula>0.7</formula>
    </cfRule>
  </conditionalFormatting>
  <conditionalFormatting sqref="W19">
    <cfRule type="dataBar" priority="18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{AC9A828F-8220-4F83-9F6F-7A673B33217C}</x14:id>
        </ext>
      </extLst>
    </cfRule>
  </conditionalFormatting>
  <conditionalFormatting sqref="W19">
    <cfRule type="cellIs" dxfId="585" priority="1887" operator="lessThan">
      <formula>0.7</formula>
    </cfRule>
  </conditionalFormatting>
  <conditionalFormatting sqref="W23">
    <cfRule type="dataBar" priority="18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{CF6062C4-EF7A-4D1C-A5E1-08DEFC636C57}</x14:id>
        </ext>
      </extLst>
    </cfRule>
  </conditionalFormatting>
  <conditionalFormatting sqref="W23">
    <cfRule type="cellIs" dxfId="584" priority="1885" operator="lessThan">
      <formula>0.7</formula>
    </cfRule>
  </conditionalFormatting>
  <conditionalFormatting sqref="W22">
    <cfRule type="dataBar" priority="18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{7FD94240-97AD-4931-A7C3-50600DEF38F8}</x14:id>
        </ext>
      </extLst>
    </cfRule>
  </conditionalFormatting>
  <conditionalFormatting sqref="W22">
    <cfRule type="cellIs" dxfId="583" priority="1883" operator="lessThan">
      <formula>0.7</formula>
    </cfRule>
  </conditionalFormatting>
  <conditionalFormatting sqref="W21">
    <cfRule type="dataBar" priority="18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{3BE15277-FA1D-4F33-9FCD-DA60B868D086}</x14:id>
        </ext>
      </extLst>
    </cfRule>
  </conditionalFormatting>
  <conditionalFormatting sqref="W21">
    <cfRule type="cellIs" dxfId="582" priority="1881" operator="lessThan">
      <formula>0.7</formula>
    </cfRule>
  </conditionalFormatting>
  <conditionalFormatting sqref="W20">
    <cfRule type="dataBar" priority="18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{1CA33FAC-69F9-4584-BADD-37C8C15146D7}</x14:id>
        </ext>
      </extLst>
    </cfRule>
  </conditionalFormatting>
  <conditionalFormatting sqref="W20">
    <cfRule type="cellIs" dxfId="581" priority="1879" operator="lessThan">
      <formula>0.7</formula>
    </cfRule>
  </conditionalFormatting>
  <conditionalFormatting sqref="W24">
    <cfRule type="dataBar" priority="18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{F4F216F2-7E00-4923-BD17-B8419550CADB}</x14:id>
        </ext>
      </extLst>
    </cfRule>
  </conditionalFormatting>
  <conditionalFormatting sqref="W24">
    <cfRule type="cellIs" dxfId="580" priority="1877" operator="lessThan">
      <formula>0.7</formula>
    </cfRule>
  </conditionalFormatting>
  <conditionalFormatting sqref="W29">
    <cfRule type="dataBar" priority="18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{85E713C3-3DE6-4F7B-9693-784B27C286A1}</x14:id>
        </ext>
      </extLst>
    </cfRule>
  </conditionalFormatting>
  <conditionalFormatting sqref="W29">
    <cfRule type="cellIs" dxfId="579" priority="1875" operator="lessThan">
      <formula>0.7</formula>
    </cfRule>
  </conditionalFormatting>
  <conditionalFormatting sqref="W32">
    <cfRule type="dataBar" priority="18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{8E59DD2A-D7D8-4D79-A04B-0BE83FEA8C4D}</x14:id>
        </ext>
      </extLst>
    </cfRule>
  </conditionalFormatting>
  <conditionalFormatting sqref="W31">
    <cfRule type="dataBar" priority="18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{0918C80C-65C3-4D3F-9CAA-D1B628DEA1CF}</x14:id>
        </ext>
      </extLst>
    </cfRule>
  </conditionalFormatting>
  <conditionalFormatting sqref="W31:W33">
    <cfRule type="cellIs" dxfId="578" priority="1872" operator="lessThan">
      <formula>0.7</formula>
    </cfRule>
  </conditionalFormatting>
  <conditionalFormatting sqref="W34">
    <cfRule type="dataBar" priority="18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{682B73A1-1BF9-4EF2-A5E3-0E6495A589B7}</x14:id>
        </ext>
      </extLst>
    </cfRule>
  </conditionalFormatting>
  <conditionalFormatting sqref="AA11">
    <cfRule type="dataBar" priority="18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{F795F7C7-B06C-4C99-B5F8-323BF2FFF009}</x14:id>
        </ext>
      </extLst>
    </cfRule>
  </conditionalFormatting>
  <conditionalFormatting sqref="AA10">
    <cfRule type="dataBar" priority="18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{F01FA4A7-5515-486D-974D-7E208CB59D2D}</x14:id>
        </ext>
      </extLst>
    </cfRule>
  </conditionalFormatting>
  <conditionalFormatting sqref="AA7:AA8">
    <cfRule type="dataBar" priority="18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{C749F102-380E-4030-88EB-F5DF5E1B8B85}</x14:id>
        </ext>
      </extLst>
    </cfRule>
  </conditionalFormatting>
  <conditionalFormatting sqref="AA6">
    <cfRule type="dataBar" priority="18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{A7C0D1DB-8422-4ECD-B5D2-DC42AC305EA3}</x14:id>
        </ext>
      </extLst>
    </cfRule>
  </conditionalFormatting>
  <conditionalFormatting sqref="AA9">
    <cfRule type="dataBar" priority="18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{98CD9692-4AF9-4533-A4B4-997725F683D4}</x14:id>
        </ext>
      </extLst>
    </cfRule>
  </conditionalFormatting>
  <conditionalFormatting sqref="AA7:AA11">
    <cfRule type="cellIs" dxfId="577" priority="1865" operator="lessThan">
      <formula>0.7</formula>
    </cfRule>
  </conditionalFormatting>
  <conditionalFormatting sqref="AA12">
    <cfRule type="dataBar" priority="18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{A66B8C3F-8062-45F4-B18B-AE27C95E32B8}</x14:id>
        </ext>
      </extLst>
    </cfRule>
  </conditionalFormatting>
  <conditionalFormatting sqref="AA12">
    <cfRule type="cellIs" dxfId="576" priority="1863" operator="lessThan">
      <formula>0.7</formula>
    </cfRule>
  </conditionalFormatting>
  <conditionalFormatting sqref="AA13">
    <cfRule type="dataBar" priority="18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{036FDB65-DC82-4C9B-9D81-40F0BDF539FC}</x14:id>
        </ext>
      </extLst>
    </cfRule>
  </conditionalFormatting>
  <conditionalFormatting sqref="AA13">
    <cfRule type="cellIs" dxfId="575" priority="1861" operator="lessThan">
      <formula>0.7</formula>
    </cfRule>
  </conditionalFormatting>
  <conditionalFormatting sqref="AA14">
    <cfRule type="dataBar" priority="18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{DEADCC33-C1CD-497E-84AB-A028B89D9D98}</x14:id>
        </ext>
      </extLst>
    </cfRule>
  </conditionalFormatting>
  <conditionalFormatting sqref="AA14">
    <cfRule type="cellIs" dxfId="574" priority="1859" operator="lessThan">
      <formula>0.7</formula>
    </cfRule>
  </conditionalFormatting>
  <conditionalFormatting sqref="AA15">
    <cfRule type="dataBar" priority="18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{E100B306-DBD2-4710-96D1-6B8A318263AE}</x14:id>
        </ext>
      </extLst>
    </cfRule>
  </conditionalFormatting>
  <conditionalFormatting sqref="AA15">
    <cfRule type="cellIs" dxfId="573" priority="1857" operator="lessThan">
      <formula>0.7</formula>
    </cfRule>
  </conditionalFormatting>
  <conditionalFormatting sqref="AA16">
    <cfRule type="dataBar" priority="18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{669B2D00-3656-44C5-AB83-0E51E8E1DA92}</x14:id>
        </ext>
      </extLst>
    </cfRule>
  </conditionalFormatting>
  <conditionalFormatting sqref="AA16">
    <cfRule type="cellIs" dxfId="572" priority="1855" operator="lessThan">
      <formula>0.7</formula>
    </cfRule>
  </conditionalFormatting>
  <conditionalFormatting sqref="AA17">
    <cfRule type="dataBar" priority="18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{ABAEB3B4-3370-4251-A0D6-9ED4B5754E66}</x14:id>
        </ext>
      </extLst>
    </cfRule>
  </conditionalFormatting>
  <conditionalFormatting sqref="AA17">
    <cfRule type="cellIs" dxfId="571" priority="1853" operator="lessThan">
      <formula>0.7</formula>
    </cfRule>
  </conditionalFormatting>
  <conditionalFormatting sqref="AA18">
    <cfRule type="dataBar" priority="18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{F4BAF1C0-FFD3-467E-8220-C6598AAB0147}</x14:id>
        </ext>
      </extLst>
    </cfRule>
  </conditionalFormatting>
  <conditionalFormatting sqref="AA18">
    <cfRule type="cellIs" dxfId="570" priority="1851" operator="lessThan">
      <formula>0.7</formula>
    </cfRule>
  </conditionalFormatting>
  <conditionalFormatting sqref="AA19">
    <cfRule type="dataBar" priority="18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{04D79808-04F9-42E6-9D0F-70DCC2E9707E}</x14:id>
        </ext>
      </extLst>
    </cfRule>
  </conditionalFormatting>
  <conditionalFormatting sqref="AA19">
    <cfRule type="cellIs" dxfId="569" priority="1849" operator="lessThan">
      <formula>0.7</formula>
    </cfRule>
  </conditionalFormatting>
  <conditionalFormatting sqref="AA20">
    <cfRule type="dataBar" priority="18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{6BDAACC2-F63B-4C3C-B1AA-739D56115DBE}</x14:id>
        </ext>
      </extLst>
    </cfRule>
  </conditionalFormatting>
  <conditionalFormatting sqref="AA20">
    <cfRule type="cellIs" dxfId="568" priority="1847" operator="lessThan">
      <formula>0.7</formula>
    </cfRule>
  </conditionalFormatting>
  <conditionalFormatting sqref="AA21">
    <cfRule type="dataBar" priority="18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{159D3843-76CE-410D-A39D-296822B4A2DE}</x14:id>
        </ext>
      </extLst>
    </cfRule>
  </conditionalFormatting>
  <conditionalFormatting sqref="AA21">
    <cfRule type="cellIs" dxfId="567" priority="1845" operator="lessThan">
      <formula>0.7</formula>
    </cfRule>
  </conditionalFormatting>
  <conditionalFormatting sqref="AA22">
    <cfRule type="dataBar" priority="18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{2C2B3A4A-9901-4431-9CA0-C8232AF9BA12}</x14:id>
        </ext>
      </extLst>
    </cfRule>
  </conditionalFormatting>
  <conditionalFormatting sqref="AA22">
    <cfRule type="cellIs" dxfId="566" priority="1843" operator="lessThan">
      <formula>0.7</formula>
    </cfRule>
  </conditionalFormatting>
  <conditionalFormatting sqref="AA23">
    <cfRule type="dataBar" priority="18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{83A33E55-A4BF-4C14-A0EA-EB7007B077E1}</x14:id>
        </ext>
      </extLst>
    </cfRule>
  </conditionalFormatting>
  <conditionalFormatting sqref="AA23">
    <cfRule type="cellIs" dxfId="565" priority="1841" operator="lessThan">
      <formula>0.7</formula>
    </cfRule>
  </conditionalFormatting>
  <conditionalFormatting sqref="AA24">
    <cfRule type="dataBar" priority="18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{F64EA197-1856-4222-A3CF-35FDC4B668DA}</x14:id>
        </ext>
      </extLst>
    </cfRule>
  </conditionalFormatting>
  <conditionalFormatting sqref="AA24">
    <cfRule type="cellIs" dxfId="564" priority="1839" operator="lessThan">
      <formula>0.7</formula>
    </cfRule>
  </conditionalFormatting>
  <conditionalFormatting sqref="AA29">
    <cfRule type="dataBar" priority="18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{49AE89B6-7C18-48B6-9F20-01BB740B453C}</x14:id>
        </ext>
      </extLst>
    </cfRule>
  </conditionalFormatting>
  <conditionalFormatting sqref="AA29">
    <cfRule type="cellIs" dxfId="563" priority="1837" operator="lessThan">
      <formula>0.7</formula>
    </cfRule>
  </conditionalFormatting>
  <conditionalFormatting sqref="AA32">
    <cfRule type="dataBar" priority="18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{E79C16A3-371A-4E22-9F91-AE2D6D40ED7C}</x14:id>
        </ext>
      </extLst>
    </cfRule>
  </conditionalFormatting>
  <conditionalFormatting sqref="AA31">
    <cfRule type="dataBar" priority="18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{FA34795B-152F-4DBD-A9E8-6DCE235A18BC}</x14:id>
        </ext>
      </extLst>
    </cfRule>
  </conditionalFormatting>
  <conditionalFormatting sqref="AA33">
    <cfRule type="dataBar" priority="18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{67B5BBE5-4E31-4A1D-BE35-550FEF08C185}</x14:id>
        </ext>
      </extLst>
    </cfRule>
  </conditionalFormatting>
  <conditionalFormatting sqref="AA31:AA33">
    <cfRule type="cellIs" dxfId="562" priority="1833" operator="lessThan">
      <formula>0.7</formula>
    </cfRule>
  </conditionalFormatting>
  <conditionalFormatting sqref="AA34">
    <cfRule type="dataBar" priority="18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{9F13C88A-D0B8-4262-9AEE-28489CFFFF9D}</x14:id>
        </ext>
      </extLst>
    </cfRule>
  </conditionalFormatting>
  <conditionalFormatting sqref="AE11">
    <cfRule type="dataBar" priority="18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{7D4D6128-45D2-41CA-BFCF-48C8971EEB92}</x14:id>
        </ext>
      </extLst>
    </cfRule>
  </conditionalFormatting>
  <conditionalFormatting sqref="AE10">
    <cfRule type="dataBar" priority="18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{F9426324-9AD0-4BDF-A68E-69B080F35905}</x14:id>
        </ext>
      </extLst>
    </cfRule>
  </conditionalFormatting>
  <conditionalFormatting sqref="AE7:AE8">
    <cfRule type="dataBar" priority="18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{6F8AE8D6-FE14-48D8-B395-9CC43BFF23C0}</x14:id>
        </ext>
      </extLst>
    </cfRule>
  </conditionalFormatting>
  <conditionalFormatting sqref="AE6">
    <cfRule type="dataBar" priority="18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{3EB17D68-8282-4CB9-B76F-4C38AA733CDE}</x14:id>
        </ext>
      </extLst>
    </cfRule>
  </conditionalFormatting>
  <conditionalFormatting sqref="AE9">
    <cfRule type="dataBar" priority="18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{F58C5436-3755-48CC-85AA-6C9934775E50}</x14:id>
        </ext>
      </extLst>
    </cfRule>
  </conditionalFormatting>
  <conditionalFormatting sqref="AE7:AE11">
    <cfRule type="cellIs" dxfId="561" priority="1826" operator="lessThan">
      <formula>0.7</formula>
    </cfRule>
  </conditionalFormatting>
  <conditionalFormatting sqref="AE12">
    <cfRule type="dataBar" priority="18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{C347A1ED-7FCA-480A-8C01-385544ED056C}</x14:id>
        </ext>
      </extLst>
    </cfRule>
  </conditionalFormatting>
  <conditionalFormatting sqref="AE12">
    <cfRule type="cellIs" dxfId="560" priority="1824" operator="lessThan">
      <formula>0.7</formula>
    </cfRule>
  </conditionalFormatting>
  <conditionalFormatting sqref="AE13">
    <cfRule type="dataBar" priority="18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{C3764A66-89A6-48EA-B822-80B4FA0A1067}</x14:id>
        </ext>
      </extLst>
    </cfRule>
  </conditionalFormatting>
  <conditionalFormatting sqref="AE13">
    <cfRule type="cellIs" dxfId="559" priority="1822" operator="lessThan">
      <formula>0.7</formula>
    </cfRule>
  </conditionalFormatting>
  <conditionalFormatting sqref="AE14">
    <cfRule type="dataBar" priority="18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{8EE58CE1-8824-4B5C-AAA5-7E69513216A5}</x14:id>
        </ext>
      </extLst>
    </cfRule>
  </conditionalFormatting>
  <conditionalFormatting sqref="AE14">
    <cfRule type="cellIs" dxfId="558" priority="1820" operator="lessThan">
      <formula>0.7</formula>
    </cfRule>
  </conditionalFormatting>
  <conditionalFormatting sqref="AE15">
    <cfRule type="dataBar" priority="18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{8FBAD49D-62FF-4CA2-BE03-B2C7FA7194F7}</x14:id>
        </ext>
      </extLst>
    </cfRule>
  </conditionalFormatting>
  <conditionalFormatting sqref="AE15">
    <cfRule type="cellIs" dxfId="557" priority="1818" operator="lessThan">
      <formula>0.7</formula>
    </cfRule>
  </conditionalFormatting>
  <conditionalFormatting sqref="AE16">
    <cfRule type="dataBar" priority="18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{57765D93-E97F-480C-8020-D05086539F5C}</x14:id>
        </ext>
      </extLst>
    </cfRule>
  </conditionalFormatting>
  <conditionalFormatting sqref="AE16">
    <cfRule type="cellIs" dxfId="556" priority="1816" operator="lessThan">
      <formula>0.7</formula>
    </cfRule>
  </conditionalFormatting>
  <conditionalFormatting sqref="AE17">
    <cfRule type="dataBar" priority="18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{4B8AC0EC-B8BC-4C77-B432-C1CD14D397F2}</x14:id>
        </ext>
      </extLst>
    </cfRule>
  </conditionalFormatting>
  <conditionalFormatting sqref="AE17">
    <cfRule type="cellIs" dxfId="555" priority="1814" operator="lessThan">
      <formula>0.7</formula>
    </cfRule>
  </conditionalFormatting>
  <conditionalFormatting sqref="AE18">
    <cfRule type="dataBar" priority="18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{A8B4E7CE-0EFA-4544-A22D-6F84AC51F893}</x14:id>
        </ext>
      </extLst>
    </cfRule>
  </conditionalFormatting>
  <conditionalFormatting sqref="AE18">
    <cfRule type="cellIs" dxfId="554" priority="1812" operator="lessThan">
      <formula>0.7</formula>
    </cfRule>
  </conditionalFormatting>
  <conditionalFormatting sqref="G26">
    <cfRule type="dataBar" priority="18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{BBDA1B1F-DF4F-47D5-8A70-9020C8648EC7}</x14:id>
        </ext>
      </extLst>
    </cfRule>
  </conditionalFormatting>
  <conditionalFormatting sqref="G27">
    <cfRule type="dataBar" priority="18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{924AC3C1-6B70-4417-AA07-33E7EC7B7A17}</x14:id>
        </ext>
      </extLst>
    </cfRule>
  </conditionalFormatting>
  <conditionalFormatting sqref="G28">
    <cfRule type="dataBar" priority="18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{8AC9B217-67ED-4B00-993C-FDA2461E2FA9}</x14:id>
        </ext>
      </extLst>
    </cfRule>
  </conditionalFormatting>
  <conditionalFormatting sqref="K26">
    <cfRule type="dataBar" priority="18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{DEA13198-9378-450C-AD76-0EA170868E06}</x14:id>
        </ext>
      </extLst>
    </cfRule>
  </conditionalFormatting>
  <conditionalFormatting sqref="K27">
    <cfRule type="dataBar" priority="18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{E59BA391-42EF-4893-92BF-634289591690}</x14:id>
        </ext>
      </extLst>
    </cfRule>
  </conditionalFormatting>
  <conditionalFormatting sqref="K28">
    <cfRule type="dataBar" priority="18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{00DFE7F9-7E3D-4C78-A8E2-0D5D1F7FD2D7}</x14:id>
        </ext>
      </extLst>
    </cfRule>
  </conditionalFormatting>
  <conditionalFormatting sqref="O26">
    <cfRule type="dataBar" priority="18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{33EF17CB-C635-4236-9544-46D6DE85A20D}</x14:id>
        </ext>
      </extLst>
    </cfRule>
  </conditionalFormatting>
  <conditionalFormatting sqref="O27">
    <cfRule type="dataBar" priority="18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{9B3222C5-014B-4D5A-9764-6A63A319B6C3}</x14:id>
        </ext>
      </extLst>
    </cfRule>
  </conditionalFormatting>
  <conditionalFormatting sqref="O28">
    <cfRule type="dataBar" priority="18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{476160B6-0069-47F6-919B-E1927856401C}</x14:id>
        </ext>
      </extLst>
    </cfRule>
  </conditionalFormatting>
  <conditionalFormatting sqref="S26">
    <cfRule type="dataBar" priority="18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{2A964FF5-8E40-4CD8-8C0C-42CDC0E4EA29}</x14:id>
        </ext>
      </extLst>
    </cfRule>
  </conditionalFormatting>
  <conditionalFormatting sqref="S27">
    <cfRule type="dataBar" priority="18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{06EF2C2B-C392-4A81-9ED6-D83B26FCDFC3}</x14:id>
        </ext>
      </extLst>
    </cfRule>
  </conditionalFormatting>
  <conditionalFormatting sqref="S28">
    <cfRule type="dataBar" priority="18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{09848117-608A-4BE6-8862-0E6A607B3ECA}</x14:id>
        </ext>
      </extLst>
    </cfRule>
  </conditionalFormatting>
  <conditionalFormatting sqref="W26">
    <cfRule type="dataBar" priority="17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{6115E03C-424E-4001-8FE5-60816AA5F9DF}</x14:id>
        </ext>
      </extLst>
    </cfRule>
  </conditionalFormatting>
  <conditionalFormatting sqref="W27">
    <cfRule type="dataBar" priority="17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{56B63492-812D-4EDE-AB4D-E4975B2261C3}</x14:id>
        </ext>
      </extLst>
    </cfRule>
  </conditionalFormatting>
  <conditionalFormatting sqref="W28">
    <cfRule type="dataBar" priority="17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{BE0F3E27-C181-4014-80E2-FD3394E400A6}</x14:id>
        </ext>
      </extLst>
    </cfRule>
  </conditionalFormatting>
  <conditionalFormatting sqref="AA26">
    <cfRule type="dataBar" priority="179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{0AC5A6A4-2437-4D45-A018-AEA2B096E623}</x14:id>
        </ext>
      </extLst>
    </cfRule>
  </conditionalFormatting>
  <conditionalFormatting sqref="AA27">
    <cfRule type="dataBar" priority="17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{16C95957-B8DD-494F-8F96-172732D63437}</x14:id>
        </ext>
      </extLst>
    </cfRule>
  </conditionalFormatting>
  <conditionalFormatting sqref="AA28">
    <cfRule type="dataBar" priority="17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{B3F67A15-1A47-44CC-A35A-3D2C06D91990}</x14:id>
        </ext>
      </extLst>
    </cfRule>
  </conditionalFormatting>
  <conditionalFormatting sqref="AE26">
    <cfRule type="dataBar" priority="17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{5FBC9650-3C87-4887-8B74-06C07470A7C4}</x14:id>
        </ext>
      </extLst>
    </cfRule>
  </conditionalFormatting>
  <conditionalFormatting sqref="AE27">
    <cfRule type="dataBar" priority="179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{2B1E7625-FD1F-4E6D-962E-7196DDC360A8}</x14:id>
        </ext>
      </extLst>
    </cfRule>
  </conditionalFormatting>
  <conditionalFormatting sqref="AE28">
    <cfRule type="dataBar" priority="17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{E536CE44-9EE1-4F50-A3EA-42B415C72308}</x14:id>
        </ext>
      </extLst>
    </cfRule>
  </conditionalFormatting>
  <conditionalFormatting sqref="AI26">
    <cfRule type="dataBar" priority="17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{13934B5A-A605-4884-A7FA-82C85FBDDA47}</x14:id>
        </ext>
      </extLst>
    </cfRule>
  </conditionalFormatting>
  <conditionalFormatting sqref="AI28">
    <cfRule type="dataBar" priority="17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{E5660566-514A-4795-82C1-0B726C3E7CCA}</x14:id>
        </ext>
      </extLst>
    </cfRule>
  </conditionalFormatting>
  <conditionalFormatting sqref="AN25">
    <cfRule type="dataBar" priority="17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{BF69A4F9-E1A1-47DD-A627-6C4DA587C5FA}</x14:id>
        </ext>
      </extLst>
    </cfRule>
  </conditionalFormatting>
  <conditionalFormatting sqref="AN26">
    <cfRule type="dataBar" priority="17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{0F5E25AD-6EDF-4BEA-A63C-774B200739D7}</x14:id>
        </ext>
      </extLst>
    </cfRule>
  </conditionalFormatting>
  <conditionalFormatting sqref="AN27">
    <cfRule type="dataBar" priority="17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{F52B5861-1F4F-43DB-8082-48F3989CB425}</x14:id>
        </ext>
      </extLst>
    </cfRule>
  </conditionalFormatting>
  <conditionalFormatting sqref="AN28">
    <cfRule type="dataBar" priority="17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{71DBA3B4-E157-4F22-B049-9AF31E2226EE}</x14:id>
        </ext>
      </extLst>
    </cfRule>
  </conditionalFormatting>
  <conditionalFormatting sqref="AN31">
    <cfRule type="dataBar" priority="16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{ABF95EA6-C90C-4B08-845C-0F7A20731429}</x14:id>
        </ext>
      </extLst>
    </cfRule>
  </conditionalFormatting>
  <conditionalFormatting sqref="AW25">
    <cfRule type="dataBar" priority="178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{A3374F33-72B1-4F8D-955F-521199E8A4FB}</x14:id>
        </ext>
      </extLst>
    </cfRule>
  </conditionalFormatting>
  <conditionalFormatting sqref="AW26">
    <cfRule type="dataBar" priority="17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{4C54E21C-2F04-424F-814E-030523DA3473}</x14:id>
        </ext>
      </extLst>
    </cfRule>
  </conditionalFormatting>
  <conditionalFormatting sqref="AW27">
    <cfRule type="dataBar" priority="17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{97B64CF1-B407-421A-A63A-3D6A18DBB1B8}</x14:id>
        </ext>
      </extLst>
    </cfRule>
  </conditionalFormatting>
  <conditionalFormatting sqref="BA25">
    <cfRule type="dataBar" priority="17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{FC30E16F-70E4-4AF9-A66E-819444F107D3}</x14:id>
        </ext>
      </extLst>
    </cfRule>
  </conditionalFormatting>
  <conditionalFormatting sqref="BA26">
    <cfRule type="dataBar" priority="17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{EF419815-6493-4442-B4E9-D318074C5167}</x14:id>
        </ext>
      </extLst>
    </cfRule>
  </conditionalFormatting>
  <conditionalFormatting sqref="BA27">
    <cfRule type="dataBar" priority="17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{243A6209-2ED2-4B72-B8D3-C593A9419D4B}</x14:id>
        </ext>
      </extLst>
    </cfRule>
  </conditionalFormatting>
  <conditionalFormatting sqref="BE25">
    <cfRule type="dataBar" priority="17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{88B3FE85-C3C3-4184-9737-23B678005DB6}</x14:id>
        </ext>
      </extLst>
    </cfRule>
  </conditionalFormatting>
  <conditionalFormatting sqref="BE26">
    <cfRule type="dataBar" priority="17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{90D5BD56-CACD-4D16-A752-58013BC0D7C9}</x14:id>
        </ext>
      </extLst>
    </cfRule>
  </conditionalFormatting>
  <conditionalFormatting sqref="BE27">
    <cfRule type="dataBar" priority="17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{007E2152-85AE-4AF1-8A5E-0D0949F407AC}</x14:id>
        </ext>
      </extLst>
    </cfRule>
  </conditionalFormatting>
  <conditionalFormatting sqref="BI25">
    <cfRule type="dataBar" priority="17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{A3464D8E-54A4-4602-8288-D456D3DFB0BD}</x14:id>
        </ext>
      </extLst>
    </cfRule>
  </conditionalFormatting>
  <conditionalFormatting sqref="BI26">
    <cfRule type="dataBar" priority="17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{C96BF2FD-2F7B-4596-8F8A-870DE240B562}</x14:id>
        </ext>
      </extLst>
    </cfRule>
  </conditionalFormatting>
  <conditionalFormatting sqref="BI27">
    <cfRule type="dataBar" priority="17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{B178ED23-FE26-4BD4-881B-1E57C9BCB441}</x14:id>
        </ext>
      </extLst>
    </cfRule>
  </conditionalFormatting>
  <conditionalFormatting sqref="BM25">
    <cfRule type="dataBar" priority="17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{53E3F3DE-249D-4DA2-A2CE-A3B95237F205}</x14:id>
        </ext>
      </extLst>
    </cfRule>
  </conditionalFormatting>
  <conditionalFormatting sqref="BM26">
    <cfRule type="dataBar" priority="177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{AACDF4B9-EB37-4BF2-8768-DE9EB179CA5C}</x14:id>
        </ext>
      </extLst>
    </cfRule>
  </conditionalFormatting>
  <conditionalFormatting sqref="BN26">
    <cfRule type="dataBar" priority="17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{82CAFC3E-717F-453F-AFDD-C8A3106E29A5}</x14:id>
        </ext>
      </extLst>
    </cfRule>
  </conditionalFormatting>
  <conditionalFormatting sqref="BN27:BN28">
    <cfRule type="dataBar" priority="17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{AEBE60C8-AB50-4B96-B081-CDF8E93E270E}</x14:id>
        </ext>
      </extLst>
    </cfRule>
  </conditionalFormatting>
  <conditionalFormatting sqref="BR25">
    <cfRule type="dataBar" priority="17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{A8598B28-25ED-42DE-BCE9-722C5165EEDD}</x14:id>
        </ext>
      </extLst>
    </cfRule>
  </conditionalFormatting>
  <conditionalFormatting sqref="BR26">
    <cfRule type="dataBar" priority="17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{FBFBE38B-A214-4C05-88EE-4D1F36B3846E}</x14:id>
        </ext>
      </extLst>
    </cfRule>
  </conditionalFormatting>
  <conditionalFormatting sqref="BR27">
    <cfRule type="dataBar" priority="17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{FDDEF654-5C9C-4F3D-852D-EF4ACE29C864}</x14:id>
        </ext>
      </extLst>
    </cfRule>
  </conditionalFormatting>
  <conditionalFormatting sqref="BR28">
    <cfRule type="dataBar" priority="17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{1118FBDE-E91B-440A-AADA-C22C17599222}</x14:id>
        </ext>
      </extLst>
    </cfRule>
  </conditionalFormatting>
  <conditionalFormatting sqref="BW27">
    <cfRule type="dataBar" priority="17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{4B2B785B-B5B7-43FF-BF38-9A9EE5BCF171}</x14:id>
        </ext>
      </extLst>
    </cfRule>
  </conditionalFormatting>
  <conditionalFormatting sqref="BW26">
    <cfRule type="dataBar" priority="17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{FFFF03F4-57C0-4626-A942-E6074C6614E5}</x14:id>
        </ext>
      </extLst>
    </cfRule>
  </conditionalFormatting>
  <conditionalFormatting sqref="BW30">
    <cfRule type="dataBar" priority="17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{71F89455-64EA-467F-AB96-892B7ADF04CC}</x14:id>
        </ext>
      </extLst>
    </cfRule>
  </conditionalFormatting>
  <conditionalFormatting sqref="CA25">
    <cfRule type="dataBar" priority="17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{892C11AA-8992-4301-A72A-A327DDD55E2B}</x14:id>
        </ext>
      </extLst>
    </cfRule>
  </conditionalFormatting>
  <conditionalFormatting sqref="CA26">
    <cfRule type="dataBar" priority="17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{38B59FDD-34F2-4AA8-9754-E2A57C93690E}</x14:id>
        </ext>
      </extLst>
    </cfRule>
  </conditionalFormatting>
  <conditionalFormatting sqref="CA27">
    <cfRule type="dataBar" priority="17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{6C9FE61C-E2FA-432D-B400-BF58A008CA15}</x14:id>
        </ext>
      </extLst>
    </cfRule>
  </conditionalFormatting>
  <conditionalFormatting sqref="CA30">
    <cfRule type="dataBar" priority="17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{E501A931-6672-4AB3-89E9-1F273372E2AF}</x14:id>
        </ext>
      </extLst>
    </cfRule>
  </conditionalFormatting>
  <conditionalFormatting sqref="CE25">
    <cfRule type="dataBar" priority="175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{78F4BAE5-C503-4D1D-BEF9-AEDEAB814CA1}</x14:id>
        </ext>
      </extLst>
    </cfRule>
  </conditionalFormatting>
  <conditionalFormatting sqref="CE26">
    <cfRule type="dataBar" priority="17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{AC6FF1B6-64B4-4DA8-AD7A-2CBA1EC7C31D}</x14:id>
        </ext>
      </extLst>
    </cfRule>
  </conditionalFormatting>
  <conditionalFormatting sqref="CE27">
    <cfRule type="dataBar" priority="17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{93EF97B1-5273-4220-ABA9-EDC2CE14DD05}</x14:id>
        </ext>
      </extLst>
    </cfRule>
  </conditionalFormatting>
  <conditionalFormatting sqref="CE30">
    <cfRule type="dataBar" priority="17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{AD0F119E-E9FC-4938-AFF4-A7967D51584C}</x14:id>
        </ext>
      </extLst>
    </cfRule>
  </conditionalFormatting>
  <conditionalFormatting sqref="CI25">
    <cfRule type="dataBar" priority="17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{B02691B3-501A-438B-B406-83562B0FCE1C}</x14:id>
        </ext>
      </extLst>
    </cfRule>
  </conditionalFormatting>
  <conditionalFormatting sqref="CI26">
    <cfRule type="dataBar" priority="174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{A48D773B-05AD-45C5-B33A-2E1E56511341}</x14:id>
        </ext>
      </extLst>
    </cfRule>
  </conditionalFormatting>
  <conditionalFormatting sqref="CI27">
    <cfRule type="dataBar" priority="17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{02B65E40-C024-422B-B3C3-B4F6918BA17E}</x14:id>
        </ext>
      </extLst>
    </cfRule>
  </conditionalFormatting>
  <conditionalFormatting sqref="CI30">
    <cfRule type="dataBar" priority="17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{9DCBE36D-09B2-41B9-AC17-779AFD3FE010}</x14:id>
        </ext>
      </extLst>
    </cfRule>
  </conditionalFormatting>
  <conditionalFormatting sqref="CM25">
    <cfRule type="dataBar" priority="17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{C5BF7E70-4615-4D2C-99F4-DB03541B7656}</x14:id>
        </ext>
      </extLst>
    </cfRule>
  </conditionalFormatting>
  <conditionalFormatting sqref="CM27">
    <cfRule type="dataBar" priority="17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{1AFFD31A-2CAA-417B-8BB6-F5A60C7EABAE}</x14:id>
        </ext>
      </extLst>
    </cfRule>
  </conditionalFormatting>
  <conditionalFormatting sqref="CM30">
    <cfRule type="dataBar" priority="17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{122C3174-874B-4C9D-A803-823D5B6FA8B3}</x14:id>
        </ext>
      </extLst>
    </cfRule>
  </conditionalFormatting>
  <conditionalFormatting sqref="CQ25">
    <cfRule type="dataBar" priority="174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{65388A11-F82A-4063-BE95-C1A5F1E7624B}</x14:id>
        </ext>
      </extLst>
    </cfRule>
  </conditionalFormatting>
  <conditionalFormatting sqref="CQ26">
    <cfRule type="dataBar" priority="17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{21B961AE-2589-4668-959A-492A298D03DB}</x14:id>
        </ext>
      </extLst>
    </cfRule>
  </conditionalFormatting>
  <conditionalFormatting sqref="CQ27">
    <cfRule type="dataBar" priority="17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{6C2F33DB-7B2E-42F3-B4C8-E8770F26E0A1}</x14:id>
        </ext>
      </extLst>
    </cfRule>
  </conditionalFormatting>
  <conditionalFormatting sqref="CQ30">
    <cfRule type="dataBar" priority="173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{CA938CCC-63EC-432E-AD33-C6203D60A638}</x14:id>
        </ext>
      </extLst>
    </cfRule>
  </conditionalFormatting>
  <conditionalFormatting sqref="CZ25">
    <cfRule type="dataBar" priority="17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{92B01A13-7FA8-419D-AE08-4A4B29342B2B}</x14:id>
        </ext>
      </extLst>
    </cfRule>
  </conditionalFormatting>
  <conditionalFormatting sqref="CZ26">
    <cfRule type="dataBar" priority="173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{1F8BFE9C-7173-420A-9BB2-C4E0B6B0EA82}</x14:id>
        </ext>
      </extLst>
    </cfRule>
  </conditionalFormatting>
  <conditionalFormatting sqref="CZ27">
    <cfRule type="dataBar" priority="17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{72DA27B9-F2C0-4464-A655-66F8572D919D}</x14:id>
        </ext>
      </extLst>
    </cfRule>
  </conditionalFormatting>
  <conditionalFormatting sqref="CZ30">
    <cfRule type="dataBar" priority="17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{A0CFCBA9-9D51-4358-BB1A-1A3189110E75}</x14:id>
        </ext>
      </extLst>
    </cfRule>
  </conditionalFormatting>
  <conditionalFormatting sqref="AE19">
    <cfRule type="dataBar" priority="17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{36A6C573-D012-4C68-A676-01C17B24051A}</x14:id>
        </ext>
      </extLst>
    </cfRule>
  </conditionalFormatting>
  <conditionalFormatting sqref="AE19">
    <cfRule type="cellIs" dxfId="553" priority="1732" operator="lessThan">
      <formula>0.7</formula>
    </cfRule>
  </conditionalFormatting>
  <conditionalFormatting sqref="AE23">
    <cfRule type="dataBar" priority="17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{E68A3B8C-3EB3-4702-B6BC-360928452A3C}</x14:id>
        </ext>
      </extLst>
    </cfRule>
  </conditionalFormatting>
  <conditionalFormatting sqref="AE23">
    <cfRule type="cellIs" dxfId="552" priority="1730" operator="lessThan">
      <formula>0.7</formula>
    </cfRule>
  </conditionalFormatting>
  <conditionalFormatting sqref="AE22">
    <cfRule type="dataBar" priority="17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{BFD3D9C1-EF3F-44AC-BA82-80C131EA294F}</x14:id>
        </ext>
      </extLst>
    </cfRule>
  </conditionalFormatting>
  <conditionalFormatting sqref="AE22">
    <cfRule type="cellIs" dxfId="551" priority="1728" operator="lessThan">
      <formula>0.7</formula>
    </cfRule>
  </conditionalFormatting>
  <conditionalFormatting sqref="AE21">
    <cfRule type="dataBar" priority="17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{B6A92543-0F1A-4BFB-BE0B-B3C455292330}</x14:id>
        </ext>
      </extLst>
    </cfRule>
  </conditionalFormatting>
  <conditionalFormatting sqref="AE21">
    <cfRule type="cellIs" dxfId="550" priority="1726" operator="lessThan">
      <formula>0.7</formula>
    </cfRule>
  </conditionalFormatting>
  <conditionalFormatting sqref="AE20">
    <cfRule type="dataBar" priority="17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{B9DA865A-AFA7-4771-A887-FC6CE73287AC}</x14:id>
        </ext>
      </extLst>
    </cfRule>
  </conditionalFormatting>
  <conditionalFormatting sqref="AE20">
    <cfRule type="cellIs" dxfId="549" priority="1724" operator="lessThan">
      <formula>0.7</formula>
    </cfRule>
  </conditionalFormatting>
  <conditionalFormatting sqref="AE24">
    <cfRule type="dataBar" priority="17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{0F7D3201-EE7D-423E-B739-7135475B0815}</x14:id>
        </ext>
      </extLst>
    </cfRule>
  </conditionalFormatting>
  <conditionalFormatting sqref="AE24">
    <cfRule type="cellIs" dxfId="548" priority="1722" operator="lessThan">
      <formula>0.7</formula>
    </cfRule>
  </conditionalFormatting>
  <conditionalFormatting sqref="AE29">
    <cfRule type="dataBar" priority="17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{FCAFF746-4327-4E65-BE93-07D060EA7DCD}</x14:id>
        </ext>
      </extLst>
    </cfRule>
  </conditionalFormatting>
  <conditionalFormatting sqref="AE29">
    <cfRule type="cellIs" dxfId="547" priority="1720" operator="lessThan">
      <formula>0.7</formula>
    </cfRule>
  </conditionalFormatting>
  <conditionalFormatting sqref="AE32">
    <cfRule type="dataBar" priority="17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{FED40598-29CD-4680-B406-74606D1DFB08}</x14:id>
        </ext>
      </extLst>
    </cfRule>
  </conditionalFormatting>
  <conditionalFormatting sqref="AE31">
    <cfRule type="dataBar" priority="17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{290F9EF4-763B-4549-B946-0A46AF930B6B}</x14:id>
        </ext>
      </extLst>
    </cfRule>
  </conditionalFormatting>
  <conditionalFormatting sqref="AE33">
    <cfRule type="dataBar" priority="17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{D1B5BDE0-B556-4758-9331-D3EB4C47C682}</x14:id>
        </ext>
      </extLst>
    </cfRule>
  </conditionalFormatting>
  <conditionalFormatting sqref="AE31:AE33">
    <cfRule type="cellIs" dxfId="546" priority="1716" operator="lessThan">
      <formula>0.7</formula>
    </cfRule>
  </conditionalFormatting>
  <conditionalFormatting sqref="AE34">
    <cfRule type="dataBar" priority="17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{05FE1A89-E9B7-4302-9DCB-BD18E6C1A576}</x14:id>
        </ext>
      </extLst>
    </cfRule>
  </conditionalFormatting>
  <conditionalFormatting sqref="AN11">
    <cfRule type="dataBar" priority="17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{793C4607-375B-4BBF-9E41-C39F3A0E89A4}</x14:id>
        </ext>
      </extLst>
    </cfRule>
  </conditionalFormatting>
  <conditionalFormatting sqref="AN10">
    <cfRule type="dataBar" priority="17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{EAF5131F-FAA0-4AE0-9245-4D585AA1A841}</x14:id>
        </ext>
      </extLst>
    </cfRule>
  </conditionalFormatting>
  <conditionalFormatting sqref="AN7:AN9">
    <cfRule type="dataBar" priority="17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{2900A4DE-715D-46A9-BC78-B8C3E11E8AEA}</x14:id>
        </ext>
      </extLst>
    </cfRule>
  </conditionalFormatting>
  <conditionalFormatting sqref="AN6">
    <cfRule type="dataBar" priority="17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{3C672F6B-143A-46E0-9100-ABDC1C546F4E}</x14:id>
        </ext>
      </extLst>
    </cfRule>
  </conditionalFormatting>
  <conditionalFormatting sqref="AN7:AN11">
    <cfRule type="cellIs" dxfId="545" priority="1710" operator="lessThan">
      <formula>0.7</formula>
    </cfRule>
  </conditionalFormatting>
  <conditionalFormatting sqref="AN12">
    <cfRule type="dataBar" priority="17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{359A2B89-D73D-4709-82A0-12D3928DC3F7}</x14:id>
        </ext>
      </extLst>
    </cfRule>
  </conditionalFormatting>
  <conditionalFormatting sqref="AN12">
    <cfRule type="cellIs" dxfId="544" priority="1708" operator="lessThan">
      <formula>0.7</formula>
    </cfRule>
  </conditionalFormatting>
  <conditionalFormatting sqref="AN13">
    <cfRule type="dataBar" priority="17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{85E1155D-473D-4F4F-B9F3-34B5A01EE481}</x14:id>
        </ext>
      </extLst>
    </cfRule>
  </conditionalFormatting>
  <conditionalFormatting sqref="AN13">
    <cfRule type="cellIs" dxfId="543" priority="1706" operator="lessThan">
      <formula>0.7</formula>
    </cfRule>
  </conditionalFormatting>
  <conditionalFormatting sqref="AN14">
    <cfRule type="dataBar" priority="17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{1FB47485-BC5C-4B8C-B0B8-E607C55C67FD}</x14:id>
        </ext>
      </extLst>
    </cfRule>
  </conditionalFormatting>
  <conditionalFormatting sqref="AN14">
    <cfRule type="cellIs" dxfId="542" priority="1704" operator="lessThan">
      <formula>0.7</formula>
    </cfRule>
  </conditionalFormatting>
  <conditionalFormatting sqref="AN15">
    <cfRule type="dataBar" priority="17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{17C7127D-76D8-4D39-8D1F-80223E920110}</x14:id>
        </ext>
      </extLst>
    </cfRule>
  </conditionalFormatting>
  <conditionalFormatting sqref="AN15">
    <cfRule type="cellIs" dxfId="541" priority="1702" operator="lessThan">
      <formula>0.7</formula>
    </cfRule>
  </conditionalFormatting>
  <conditionalFormatting sqref="AN16">
    <cfRule type="dataBar" priority="17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{720AC7BB-E0E3-4D8B-B610-099FD3CAE0FF}</x14:id>
        </ext>
      </extLst>
    </cfRule>
  </conditionalFormatting>
  <conditionalFormatting sqref="AN16">
    <cfRule type="cellIs" dxfId="540" priority="1700" operator="lessThan">
      <formula>0.7</formula>
    </cfRule>
  </conditionalFormatting>
  <conditionalFormatting sqref="AN17">
    <cfRule type="dataBar" priority="16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{0634AA29-F5A0-4458-AA44-7E043B6441AC}</x14:id>
        </ext>
      </extLst>
    </cfRule>
  </conditionalFormatting>
  <conditionalFormatting sqref="AN17">
    <cfRule type="cellIs" dxfId="539" priority="1698" operator="lessThan">
      <formula>0.7</formula>
    </cfRule>
  </conditionalFormatting>
  <conditionalFormatting sqref="AN18">
    <cfRule type="dataBar" priority="16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{6D12A721-2E05-45A2-9E11-DFC107096D51}</x14:id>
        </ext>
      </extLst>
    </cfRule>
  </conditionalFormatting>
  <conditionalFormatting sqref="AN18">
    <cfRule type="cellIs" dxfId="538" priority="1696" operator="lessThan">
      <formula>0.7</formula>
    </cfRule>
  </conditionalFormatting>
  <conditionalFormatting sqref="AN19">
    <cfRule type="dataBar" priority="16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{25B00E15-25BD-47B4-8047-19EB7379E6B4}</x14:id>
        </ext>
      </extLst>
    </cfRule>
  </conditionalFormatting>
  <conditionalFormatting sqref="AN19">
    <cfRule type="cellIs" dxfId="537" priority="1694" operator="lessThan">
      <formula>0.7</formula>
    </cfRule>
  </conditionalFormatting>
  <conditionalFormatting sqref="AN23">
    <cfRule type="dataBar" priority="16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{0123E2D7-A2D1-43D2-BB86-68DD36B3928C}</x14:id>
        </ext>
      </extLst>
    </cfRule>
  </conditionalFormatting>
  <conditionalFormatting sqref="AN23">
    <cfRule type="cellIs" dxfId="536" priority="1692" operator="lessThan">
      <formula>0.7</formula>
    </cfRule>
  </conditionalFormatting>
  <conditionalFormatting sqref="AN22">
    <cfRule type="dataBar" priority="16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{0D5AB1AB-BCFC-437D-A8ED-CF46F2FD8164}</x14:id>
        </ext>
      </extLst>
    </cfRule>
  </conditionalFormatting>
  <conditionalFormatting sqref="AN22">
    <cfRule type="cellIs" dxfId="535" priority="1690" operator="lessThan">
      <formula>0.7</formula>
    </cfRule>
  </conditionalFormatting>
  <conditionalFormatting sqref="AN21">
    <cfRule type="dataBar" priority="16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{05C62DA4-F225-4661-AF56-2D5A13A0332F}</x14:id>
        </ext>
      </extLst>
    </cfRule>
  </conditionalFormatting>
  <conditionalFormatting sqref="AN21">
    <cfRule type="cellIs" dxfId="534" priority="1688" operator="lessThan">
      <formula>0.7</formula>
    </cfRule>
  </conditionalFormatting>
  <conditionalFormatting sqref="AN20">
    <cfRule type="dataBar" priority="16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{A964D731-3E92-4F29-9871-FCC3A5FB6216}</x14:id>
        </ext>
      </extLst>
    </cfRule>
  </conditionalFormatting>
  <conditionalFormatting sqref="AN20">
    <cfRule type="cellIs" dxfId="533" priority="1686" operator="lessThan">
      <formula>0.7</formula>
    </cfRule>
  </conditionalFormatting>
  <conditionalFormatting sqref="AN24">
    <cfRule type="dataBar" priority="16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{47BB8F44-4C77-4C0A-A8B0-FB9BF6A4C890}</x14:id>
        </ext>
      </extLst>
    </cfRule>
  </conditionalFormatting>
  <conditionalFormatting sqref="AN24">
    <cfRule type="cellIs" dxfId="532" priority="1684" operator="lessThan">
      <formula>0.7</formula>
    </cfRule>
  </conditionalFormatting>
  <conditionalFormatting sqref="AN29">
    <cfRule type="dataBar" priority="16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{62E92CE5-0052-498B-BF7D-44F36178E9BD}</x14:id>
        </ext>
      </extLst>
    </cfRule>
  </conditionalFormatting>
  <conditionalFormatting sqref="AN29">
    <cfRule type="cellIs" dxfId="531" priority="1682" operator="lessThan">
      <formula>0.7</formula>
    </cfRule>
  </conditionalFormatting>
  <conditionalFormatting sqref="AN32">
    <cfRule type="dataBar" priority="16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{95AB41B9-BFFC-4355-AC3B-BB8AD8A559E1}</x14:id>
        </ext>
      </extLst>
    </cfRule>
  </conditionalFormatting>
  <conditionalFormatting sqref="AN33">
    <cfRule type="dataBar" priority="16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{D65DEC5E-9E88-435C-93AB-665B4DE28B79}</x14:id>
        </ext>
      </extLst>
    </cfRule>
  </conditionalFormatting>
  <conditionalFormatting sqref="AN31:AN33">
    <cfRule type="cellIs" dxfId="530" priority="1678" operator="lessThan">
      <formula>0.7</formula>
    </cfRule>
  </conditionalFormatting>
  <conditionalFormatting sqref="AN34">
    <cfRule type="dataBar" priority="16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{071EA35E-989D-4C0F-8561-CA4274557B7C}</x14:id>
        </ext>
      </extLst>
    </cfRule>
  </conditionalFormatting>
  <conditionalFormatting sqref="AW11">
    <cfRule type="dataBar" priority="16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{C2DB1325-7190-49BC-B788-D07E72392176}</x14:id>
        </ext>
      </extLst>
    </cfRule>
  </conditionalFormatting>
  <conditionalFormatting sqref="AW10">
    <cfRule type="dataBar" priority="16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{96B9BFBA-4C10-4BBB-980B-6AD8C1584A2E}</x14:id>
        </ext>
      </extLst>
    </cfRule>
  </conditionalFormatting>
  <conditionalFormatting sqref="AW7:AW8">
    <cfRule type="dataBar" priority="16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{33F6BF53-08B3-45E0-B174-429FC2BB9AD4}</x14:id>
        </ext>
      </extLst>
    </cfRule>
  </conditionalFormatting>
  <conditionalFormatting sqref="AW6">
    <cfRule type="dataBar" priority="167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{89A10F7A-1585-4FDC-A1FB-E9405057476B}</x14:id>
        </ext>
      </extLst>
    </cfRule>
  </conditionalFormatting>
  <conditionalFormatting sqref="AW9">
    <cfRule type="dataBar" priority="16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{8174E927-0608-4920-A600-3C32F3A3CEE8}</x14:id>
        </ext>
      </extLst>
    </cfRule>
  </conditionalFormatting>
  <conditionalFormatting sqref="AW7:AW11">
    <cfRule type="cellIs" dxfId="529" priority="1671" operator="lessThan">
      <formula>0.7</formula>
    </cfRule>
  </conditionalFormatting>
  <conditionalFormatting sqref="AW12">
    <cfRule type="dataBar" priority="16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{7413F7F7-1882-4AF2-A487-3C0654407915}</x14:id>
        </ext>
      </extLst>
    </cfRule>
  </conditionalFormatting>
  <conditionalFormatting sqref="AW12">
    <cfRule type="cellIs" dxfId="528" priority="1669" operator="lessThan">
      <formula>0.7</formula>
    </cfRule>
  </conditionalFormatting>
  <conditionalFormatting sqref="AW13">
    <cfRule type="dataBar" priority="16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{9F9D23BA-DDBD-4925-BBEE-5FD7EA84F33A}</x14:id>
        </ext>
      </extLst>
    </cfRule>
  </conditionalFormatting>
  <conditionalFormatting sqref="AW13">
    <cfRule type="cellIs" dxfId="527" priority="1667" operator="lessThan">
      <formula>0.7</formula>
    </cfRule>
  </conditionalFormatting>
  <conditionalFormatting sqref="AW14">
    <cfRule type="dataBar" priority="16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{4CE80E55-BB32-4B45-9F2B-FFA581EDB6E8}</x14:id>
        </ext>
      </extLst>
    </cfRule>
  </conditionalFormatting>
  <conditionalFormatting sqref="AW14">
    <cfRule type="cellIs" dxfId="526" priority="1665" operator="lessThan">
      <formula>0.7</formula>
    </cfRule>
  </conditionalFormatting>
  <conditionalFormatting sqref="AW15">
    <cfRule type="dataBar" priority="16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{65AA061B-EBB2-461E-B14D-8C37A9DE0FF7}</x14:id>
        </ext>
      </extLst>
    </cfRule>
  </conditionalFormatting>
  <conditionalFormatting sqref="AW15">
    <cfRule type="cellIs" dxfId="525" priority="1663" operator="lessThan">
      <formula>0.7</formula>
    </cfRule>
  </conditionalFormatting>
  <conditionalFormatting sqref="AW16">
    <cfRule type="dataBar" priority="16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{E9ADDC0D-85EB-46EE-9C17-6601F67007F7}</x14:id>
        </ext>
      </extLst>
    </cfRule>
  </conditionalFormatting>
  <conditionalFormatting sqref="AW16">
    <cfRule type="cellIs" dxfId="524" priority="1661" operator="lessThan">
      <formula>0.7</formula>
    </cfRule>
  </conditionalFormatting>
  <conditionalFormatting sqref="AW17">
    <cfRule type="dataBar" priority="16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{5F29FE57-9F28-4D02-82FA-5556F50DF841}</x14:id>
        </ext>
      </extLst>
    </cfRule>
  </conditionalFormatting>
  <conditionalFormatting sqref="AW17">
    <cfRule type="cellIs" dxfId="523" priority="1659" operator="lessThan">
      <formula>0.7</formula>
    </cfRule>
  </conditionalFormatting>
  <conditionalFormatting sqref="AW18">
    <cfRule type="dataBar" priority="16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{F3E60715-1D96-4F30-8D1D-4EE45E66DA7C}</x14:id>
        </ext>
      </extLst>
    </cfRule>
  </conditionalFormatting>
  <conditionalFormatting sqref="AW18">
    <cfRule type="cellIs" dxfId="522" priority="1657" operator="lessThan">
      <formula>0.7</formula>
    </cfRule>
  </conditionalFormatting>
  <conditionalFormatting sqref="AW19">
    <cfRule type="dataBar" priority="16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{A82FC603-0BA8-4C31-AEBA-92DD77A07033}</x14:id>
        </ext>
      </extLst>
    </cfRule>
  </conditionalFormatting>
  <conditionalFormatting sqref="AW19">
    <cfRule type="cellIs" dxfId="521" priority="1655" operator="lessThan">
      <formula>0.7</formula>
    </cfRule>
  </conditionalFormatting>
  <conditionalFormatting sqref="AW23">
    <cfRule type="dataBar" priority="16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{13520517-0F71-4EB4-9120-7C375E98EFE9}</x14:id>
        </ext>
      </extLst>
    </cfRule>
  </conditionalFormatting>
  <conditionalFormatting sqref="AW23">
    <cfRule type="cellIs" dxfId="520" priority="1653" operator="lessThan">
      <formula>0.7</formula>
    </cfRule>
  </conditionalFormatting>
  <conditionalFormatting sqref="AW22">
    <cfRule type="dataBar" priority="16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{3863AE7B-1E6C-4DBE-95B8-D7AFA2BE733D}</x14:id>
        </ext>
      </extLst>
    </cfRule>
  </conditionalFormatting>
  <conditionalFormatting sqref="AW22">
    <cfRule type="cellIs" dxfId="519" priority="1651" operator="lessThan">
      <formula>0.7</formula>
    </cfRule>
  </conditionalFormatting>
  <conditionalFormatting sqref="AW21">
    <cfRule type="dataBar" priority="16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{5DAFE35E-D982-4AEA-A3C2-DF83A133DD56}</x14:id>
        </ext>
      </extLst>
    </cfRule>
  </conditionalFormatting>
  <conditionalFormatting sqref="AW21">
    <cfRule type="cellIs" dxfId="518" priority="1649" operator="lessThan">
      <formula>0.7</formula>
    </cfRule>
  </conditionalFormatting>
  <conditionalFormatting sqref="AW20">
    <cfRule type="dataBar" priority="16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{EC816131-9BAF-46F0-9D89-1C159B7ACE9E}</x14:id>
        </ext>
      </extLst>
    </cfRule>
  </conditionalFormatting>
  <conditionalFormatting sqref="AW20">
    <cfRule type="cellIs" dxfId="517" priority="1647" operator="lessThan">
      <formula>0.7</formula>
    </cfRule>
  </conditionalFormatting>
  <conditionalFormatting sqref="AW24">
    <cfRule type="dataBar" priority="16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{0A23ECCE-EFE3-4DC9-A8CA-667C32C34D46}</x14:id>
        </ext>
      </extLst>
    </cfRule>
  </conditionalFormatting>
  <conditionalFormatting sqref="AW24">
    <cfRule type="cellIs" dxfId="516" priority="1645" operator="lessThan">
      <formula>0.7</formula>
    </cfRule>
  </conditionalFormatting>
  <conditionalFormatting sqref="BE34">
    <cfRule type="dataBar" priority="15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{47D009F7-DAC3-4D6A-909A-8A2FAE4B8B84}</x14:id>
        </ext>
      </extLst>
    </cfRule>
  </conditionalFormatting>
  <conditionalFormatting sqref="AW31">
    <cfRule type="dataBar" priority="16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{7D492745-CB84-42E2-A44A-BEABCA092129}</x14:id>
        </ext>
      </extLst>
    </cfRule>
  </conditionalFormatting>
  <conditionalFormatting sqref="AW31">
    <cfRule type="cellIs" dxfId="515" priority="1644" operator="lessThan">
      <formula>0.7</formula>
    </cfRule>
  </conditionalFormatting>
  <conditionalFormatting sqref="BA31">
    <cfRule type="dataBar" priority="16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{61C8F788-FD88-49C3-A253-FBDC5700D01E}</x14:id>
        </ext>
      </extLst>
    </cfRule>
  </conditionalFormatting>
  <conditionalFormatting sqref="BA31">
    <cfRule type="cellIs" dxfId="514" priority="1642" operator="lessThan">
      <formula>0.7</formula>
    </cfRule>
  </conditionalFormatting>
  <conditionalFormatting sqref="BN31">
    <cfRule type="dataBar" priority="16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{303F8283-9AA8-4072-9EFD-210056561FEB}</x14:id>
        </ext>
      </extLst>
    </cfRule>
  </conditionalFormatting>
  <conditionalFormatting sqref="BN31">
    <cfRule type="cellIs" dxfId="513" priority="1640" operator="lessThan">
      <formula>0.7</formula>
    </cfRule>
  </conditionalFormatting>
  <conditionalFormatting sqref="BA11">
    <cfRule type="dataBar" priority="16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{1DD52584-9CB4-442C-A6FB-D2ECACB5FBD8}</x14:id>
        </ext>
      </extLst>
    </cfRule>
  </conditionalFormatting>
  <conditionalFormatting sqref="BN29">
    <cfRule type="dataBar" priority="16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{2BCBA72B-1BCF-44A1-A80C-859A91A0C2E9}</x14:id>
        </ext>
      </extLst>
    </cfRule>
  </conditionalFormatting>
  <conditionalFormatting sqref="BN29">
    <cfRule type="cellIs" dxfId="512" priority="1638" operator="lessThan">
      <formula>0.7</formula>
    </cfRule>
  </conditionalFormatting>
  <conditionalFormatting sqref="BA7:BA8">
    <cfRule type="dataBar" priority="16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{C9528CFE-5A27-4A99-9094-A1BF33ABC40E}</x14:id>
        </ext>
      </extLst>
    </cfRule>
  </conditionalFormatting>
  <conditionalFormatting sqref="AW34">
    <cfRule type="dataBar" priority="16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{A512099B-7D9C-4786-AB34-5FF5D0648881}</x14:id>
        </ext>
      </extLst>
    </cfRule>
  </conditionalFormatting>
  <conditionalFormatting sqref="BA10">
    <cfRule type="dataBar" priority="16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{F87C2B70-3DB3-4FEE-AADB-363D756EA64B}</x14:id>
        </ext>
      </extLst>
    </cfRule>
  </conditionalFormatting>
  <conditionalFormatting sqref="BA6">
    <cfRule type="dataBar" priority="16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{7CB76368-5279-41D6-8960-0F273F7D6A7D}</x14:id>
        </ext>
      </extLst>
    </cfRule>
  </conditionalFormatting>
  <conditionalFormatting sqref="BA9">
    <cfRule type="dataBar" priority="16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{750DE335-5ED7-4918-89F1-E7C5BB013EF7}</x14:id>
        </ext>
      </extLst>
    </cfRule>
  </conditionalFormatting>
  <conditionalFormatting sqref="BA7:BA11">
    <cfRule type="cellIs" dxfId="511" priority="1630" operator="lessThan">
      <formula>0.7</formula>
    </cfRule>
  </conditionalFormatting>
  <conditionalFormatting sqref="BA12">
    <cfRule type="dataBar" priority="16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{07026473-ED66-4E74-8919-CB7EE64613BD}</x14:id>
        </ext>
      </extLst>
    </cfRule>
  </conditionalFormatting>
  <conditionalFormatting sqref="BA12">
    <cfRule type="cellIs" dxfId="510" priority="1628" operator="lessThan">
      <formula>0.7</formula>
    </cfRule>
  </conditionalFormatting>
  <conditionalFormatting sqref="BA13">
    <cfRule type="dataBar" priority="16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{3859A27B-5169-4A4B-BEE1-B2B570A468A2}</x14:id>
        </ext>
      </extLst>
    </cfRule>
  </conditionalFormatting>
  <conditionalFormatting sqref="BA13">
    <cfRule type="cellIs" dxfId="509" priority="1626" operator="lessThan">
      <formula>0.7</formula>
    </cfRule>
  </conditionalFormatting>
  <conditionalFormatting sqref="BA14">
    <cfRule type="dataBar" priority="16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{D39B1448-718A-4262-83FC-8F791A6590B5}</x14:id>
        </ext>
      </extLst>
    </cfRule>
  </conditionalFormatting>
  <conditionalFormatting sqref="BA14">
    <cfRule type="cellIs" dxfId="508" priority="1624" operator="lessThan">
      <formula>0.7</formula>
    </cfRule>
  </conditionalFormatting>
  <conditionalFormatting sqref="BA15">
    <cfRule type="dataBar" priority="16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{02CBA68F-4EB4-4BF0-ACDD-E62371873030}</x14:id>
        </ext>
      </extLst>
    </cfRule>
  </conditionalFormatting>
  <conditionalFormatting sqref="BA15">
    <cfRule type="cellIs" dxfId="507" priority="1622" operator="lessThan">
      <formula>0.7</formula>
    </cfRule>
  </conditionalFormatting>
  <conditionalFormatting sqref="BA16">
    <cfRule type="dataBar" priority="16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{21EEBF28-5FB7-43AE-BE10-C62ADC01D75B}</x14:id>
        </ext>
      </extLst>
    </cfRule>
  </conditionalFormatting>
  <conditionalFormatting sqref="BA16">
    <cfRule type="cellIs" dxfId="506" priority="1620" operator="lessThan">
      <formula>0.7</formula>
    </cfRule>
  </conditionalFormatting>
  <conditionalFormatting sqref="BA17">
    <cfRule type="dataBar" priority="16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{4B3357C8-FF87-480F-B84A-6AEAB17D9E87}</x14:id>
        </ext>
      </extLst>
    </cfRule>
  </conditionalFormatting>
  <conditionalFormatting sqref="BA17">
    <cfRule type="cellIs" dxfId="505" priority="1618" operator="lessThan">
      <formula>0.7</formula>
    </cfRule>
  </conditionalFormatting>
  <conditionalFormatting sqref="BA18">
    <cfRule type="dataBar" priority="16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{49593BC4-8D57-4189-A046-71FA440A57CC}</x14:id>
        </ext>
      </extLst>
    </cfRule>
  </conditionalFormatting>
  <conditionalFormatting sqref="BA18">
    <cfRule type="cellIs" dxfId="504" priority="1616" operator="lessThan">
      <formula>0.7</formula>
    </cfRule>
  </conditionalFormatting>
  <conditionalFormatting sqref="BA19">
    <cfRule type="dataBar" priority="16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{167BFBA0-A639-41A9-9D3B-592FDDD9348B}</x14:id>
        </ext>
      </extLst>
    </cfRule>
  </conditionalFormatting>
  <conditionalFormatting sqref="BA19">
    <cfRule type="cellIs" dxfId="503" priority="1614" operator="lessThan">
      <formula>0.7</formula>
    </cfRule>
  </conditionalFormatting>
  <conditionalFormatting sqref="BA23">
    <cfRule type="dataBar" priority="16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{CB5A08D6-BEA8-4F1C-9AED-085003B2EF15}</x14:id>
        </ext>
      </extLst>
    </cfRule>
  </conditionalFormatting>
  <conditionalFormatting sqref="BA23">
    <cfRule type="cellIs" dxfId="502" priority="1612" operator="lessThan">
      <formula>0.7</formula>
    </cfRule>
  </conditionalFormatting>
  <conditionalFormatting sqref="BA22">
    <cfRule type="dataBar" priority="16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{D821544E-FA3B-44E9-B666-292C9BD43C4D}</x14:id>
        </ext>
      </extLst>
    </cfRule>
  </conditionalFormatting>
  <conditionalFormatting sqref="BA22">
    <cfRule type="cellIs" dxfId="501" priority="1610" operator="lessThan">
      <formula>0.7</formula>
    </cfRule>
  </conditionalFormatting>
  <conditionalFormatting sqref="BA21">
    <cfRule type="dataBar" priority="16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{A1A1E036-860D-4360-9C89-5B2C60F3E21F}</x14:id>
        </ext>
      </extLst>
    </cfRule>
  </conditionalFormatting>
  <conditionalFormatting sqref="BA21">
    <cfRule type="cellIs" dxfId="500" priority="1608" operator="lessThan">
      <formula>0.7</formula>
    </cfRule>
  </conditionalFormatting>
  <conditionalFormatting sqref="BA20">
    <cfRule type="dataBar" priority="16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{DF4C8485-5864-420D-98C0-6521D33D3FA6}</x14:id>
        </ext>
      </extLst>
    </cfRule>
  </conditionalFormatting>
  <conditionalFormatting sqref="BA20">
    <cfRule type="cellIs" dxfId="499" priority="1606" operator="lessThan">
      <formula>0.7</formula>
    </cfRule>
  </conditionalFormatting>
  <conditionalFormatting sqref="BA24">
    <cfRule type="dataBar" priority="16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{96C2AD5E-9486-4111-BCEC-124618A3E53A}</x14:id>
        </ext>
      </extLst>
    </cfRule>
  </conditionalFormatting>
  <conditionalFormatting sqref="BA24">
    <cfRule type="cellIs" dxfId="498" priority="1604" operator="lessThan">
      <formula>0.7</formula>
    </cfRule>
  </conditionalFormatting>
  <conditionalFormatting sqref="BA34">
    <cfRule type="dataBar" priority="16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{36BE15BC-720A-4EE8-9918-E3B078638D81}</x14:id>
        </ext>
      </extLst>
    </cfRule>
  </conditionalFormatting>
  <conditionalFormatting sqref="BE11">
    <cfRule type="dataBar" priority="16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{4D1FDB74-7275-43F3-9428-DCF68D0C00D8}</x14:id>
        </ext>
      </extLst>
    </cfRule>
  </conditionalFormatting>
  <conditionalFormatting sqref="BE10">
    <cfRule type="dataBar" priority="16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{60ECE3A0-F6F3-4AE9-AB70-7AFAD8ED873C}</x14:id>
        </ext>
      </extLst>
    </cfRule>
  </conditionalFormatting>
  <conditionalFormatting sqref="BE7:BE8">
    <cfRule type="dataBar" priority="16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{25701FE6-A42B-440E-9DB7-A70934FB24C9}</x14:id>
        </ext>
      </extLst>
    </cfRule>
  </conditionalFormatting>
  <conditionalFormatting sqref="BE6">
    <cfRule type="dataBar" priority="15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{9BF5C34B-892B-464C-8D7A-5A2F2FDA1BA4}</x14:id>
        </ext>
      </extLst>
    </cfRule>
  </conditionalFormatting>
  <conditionalFormatting sqref="BE9">
    <cfRule type="dataBar" priority="15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{89135AE0-B1BD-4F29-B861-05441A12CD4C}</x14:id>
        </ext>
      </extLst>
    </cfRule>
  </conditionalFormatting>
  <conditionalFormatting sqref="BE7:BE11">
    <cfRule type="cellIs" dxfId="497" priority="1597" operator="lessThan">
      <formula>0.7</formula>
    </cfRule>
  </conditionalFormatting>
  <conditionalFormatting sqref="BE12">
    <cfRule type="dataBar" priority="15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{C387AB30-7F6B-4204-9D8C-7C5EA0575BBD}</x14:id>
        </ext>
      </extLst>
    </cfRule>
  </conditionalFormatting>
  <conditionalFormatting sqref="BE12">
    <cfRule type="cellIs" dxfId="496" priority="1595" operator="lessThan">
      <formula>0.7</formula>
    </cfRule>
  </conditionalFormatting>
  <conditionalFormatting sqref="BE13">
    <cfRule type="dataBar" priority="15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{976DBDCC-47BD-46A3-ACAF-4305E9C818DF}</x14:id>
        </ext>
      </extLst>
    </cfRule>
  </conditionalFormatting>
  <conditionalFormatting sqref="BE13">
    <cfRule type="cellIs" dxfId="495" priority="1593" operator="lessThan">
      <formula>0.7</formula>
    </cfRule>
  </conditionalFormatting>
  <conditionalFormatting sqref="BE14">
    <cfRule type="dataBar" priority="15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{F775ECD9-2143-4A80-917E-6BBA0E755593}</x14:id>
        </ext>
      </extLst>
    </cfRule>
  </conditionalFormatting>
  <conditionalFormatting sqref="BE14">
    <cfRule type="cellIs" dxfId="494" priority="1591" operator="lessThan">
      <formula>0.7</formula>
    </cfRule>
  </conditionalFormatting>
  <conditionalFormatting sqref="BE15">
    <cfRule type="dataBar" priority="15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{87B1A588-1B50-428B-8578-0E612FB9E328}</x14:id>
        </ext>
      </extLst>
    </cfRule>
  </conditionalFormatting>
  <conditionalFormatting sqref="BE15">
    <cfRule type="cellIs" dxfId="493" priority="1589" operator="lessThan">
      <formula>0.7</formula>
    </cfRule>
  </conditionalFormatting>
  <conditionalFormatting sqref="BE16">
    <cfRule type="dataBar" priority="15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{B881AD55-CF12-4406-83BB-090905D97311}</x14:id>
        </ext>
      </extLst>
    </cfRule>
  </conditionalFormatting>
  <conditionalFormatting sqref="BE16">
    <cfRule type="cellIs" dxfId="492" priority="1587" operator="lessThan">
      <formula>0.7</formula>
    </cfRule>
  </conditionalFormatting>
  <conditionalFormatting sqref="BE17">
    <cfRule type="dataBar" priority="15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{6EA2CE16-3C9C-476A-9028-A25A9177F067}</x14:id>
        </ext>
      </extLst>
    </cfRule>
  </conditionalFormatting>
  <conditionalFormatting sqref="BE17">
    <cfRule type="cellIs" dxfId="491" priority="1585" operator="lessThan">
      <formula>0.7</formula>
    </cfRule>
  </conditionalFormatting>
  <conditionalFormatting sqref="BE18">
    <cfRule type="dataBar" priority="15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{544976EA-5A11-41DC-A430-BAA83832423F}</x14:id>
        </ext>
      </extLst>
    </cfRule>
  </conditionalFormatting>
  <conditionalFormatting sqref="BE18">
    <cfRule type="cellIs" dxfId="490" priority="1583" operator="lessThan">
      <formula>0.7</formula>
    </cfRule>
  </conditionalFormatting>
  <conditionalFormatting sqref="BE19">
    <cfRule type="dataBar" priority="15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{89E767AD-5BD1-47CE-9336-D8D6ACD26F45}</x14:id>
        </ext>
      </extLst>
    </cfRule>
  </conditionalFormatting>
  <conditionalFormatting sqref="BE19">
    <cfRule type="cellIs" dxfId="489" priority="1581" operator="lessThan">
      <formula>0.7</formula>
    </cfRule>
  </conditionalFormatting>
  <conditionalFormatting sqref="BE23">
    <cfRule type="dataBar" priority="15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{92BA7C5A-A1B4-434E-82B0-04F15E85D323}</x14:id>
        </ext>
      </extLst>
    </cfRule>
  </conditionalFormatting>
  <conditionalFormatting sqref="BE23">
    <cfRule type="cellIs" dxfId="488" priority="1579" operator="lessThan">
      <formula>0.7</formula>
    </cfRule>
  </conditionalFormatting>
  <conditionalFormatting sqref="BE20">
    <cfRule type="dataBar" priority="15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{6CA7A604-8EA4-447F-AB38-EC3B324EF9C3}</x14:id>
        </ext>
      </extLst>
    </cfRule>
  </conditionalFormatting>
  <conditionalFormatting sqref="BE20">
    <cfRule type="cellIs" dxfId="487" priority="1577" operator="lessThan">
      <formula>0.7</formula>
    </cfRule>
  </conditionalFormatting>
  <conditionalFormatting sqref="BE21">
    <cfRule type="dataBar" priority="15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{9AE7B326-D002-46CF-BB5C-A29EBEEB994F}</x14:id>
        </ext>
      </extLst>
    </cfRule>
  </conditionalFormatting>
  <conditionalFormatting sqref="BE21">
    <cfRule type="cellIs" dxfId="486" priority="1575" operator="lessThan">
      <formula>0.7</formula>
    </cfRule>
  </conditionalFormatting>
  <conditionalFormatting sqref="BE22">
    <cfRule type="dataBar" priority="15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{397F37A1-CEFD-4FC1-BD13-936726072B36}</x14:id>
        </ext>
      </extLst>
    </cfRule>
  </conditionalFormatting>
  <conditionalFormatting sqref="BE22">
    <cfRule type="cellIs" dxfId="485" priority="1573" operator="lessThan">
      <formula>0.7</formula>
    </cfRule>
  </conditionalFormatting>
  <conditionalFormatting sqref="BE24">
    <cfRule type="dataBar" priority="15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{2EA6133B-53CC-48BE-9A95-453E3278507C}</x14:id>
        </ext>
      </extLst>
    </cfRule>
  </conditionalFormatting>
  <conditionalFormatting sqref="BE24">
    <cfRule type="cellIs" dxfId="484" priority="1571" operator="lessThan">
      <formula>0.7</formula>
    </cfRule>
  </conditionalFormatting>
  <conditionalFormatting sqref="BI11">
    <cfRule type="dataBar" priority="15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{E3A2352B-9C5A-491E-85EF-7A805821F4C0}</x14:id>
        </ext>
      </extLst>
    </cfRule>
  </conditionalFormatting>
  <conditionalFormatting sqref="BI10">
    <cfRule type="dataBar" priority="15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{9391266E-F329-43A8-8C08-E64C2F93A21C}</x14:id>
        </ext>
      </extLst>
    </cfRule>
  </conditionalFormatting>
  <conditionalFormatting sqref="BI7:BI8">
    <cfRule type="dataBar" priority="15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{25331838-8310-47DD-AE03-8E5917650612}</x14:id>
        </ext>
      </extLst>
    </cfRule>
  </conditionalFormatting>
  <conditionalFormatting sqref="BI6">
    <cfRule type="dataBar" priority="15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{6E80374D-1526-4C3E-BF6A-5468FC9342BD}</x14:id>
        </ext>
      </extLst>
    </cfRule>
  </conditionalFormatting>
  <conditionalFormatting sqref="BI7:BI11">
    <cfRule type="cellIs" dxfId="483" priority="1564" operator="lessThan">
      <formula>0.7</formula>
    </cfRule>
  </conditionalFormatting>
  <conditionalFormatting sqref="BI12">
    <cfRule type="dataBar" priority="15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{99E3E807-F2BA-43A0-92A8-5BA44D7B32D6}</x14:id>
        </ext>
      </extLst>
    </cfRule>
  </conditionalFormatting>
  <conditionalFormatting sqref="BI12">
    <cfRule type="cellIs" dxfId="482" priority="1562" operator="lessThan">
      <formula>0.7</formula>
    </cfRule>
  </conditionalFormatting>
  <conditionalFormatting sqref="BI13">
    <cfRule type="dataBar" priority="15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{5517578D-1CBC-4D1B-B1DD-DEA9267F79B9}</x14:id>
        </ext>
      </extLst>
    </cfRule>
  </conditionalFormatting>
  <conditionalFormatting sqref="BI13">
    <cfRule type="cellIs" dxfId="481" priority="1560" operator="lessThan">
      <formula>0.7</formula>
    </cfRule>
  </conditionalFormatting>
  <conditionalFormatting sqref="BI14">
    <cfRule type="dataBar" priority="15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{1E6FAF39-EAAF-4EB3-B3E2-A258C12C5547}</x14:id>
        </ext>
      </extLst>
    </cfRule>
  </conditionalFormatting>
  <conditionalFormatting sqref="BI14">
    <cfRule type="cellIs" dxfId="480" priority="1558" operator="lessThan">
      <formula>0.7</formula>
    </cfRule>
  </conditionalFormatting>
  <conditionalFormatting sqref="BI15">
    <cfRule type="dataBar" priority="15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{7EB9ACA3-BB6F-4BF5-B9BF-1153A88E77C5}</x14:id>
        </ext>
      </extLst>
    </cfRule>
  </conditionalFormatting>
  <conditionalFormatting sqref="BI15">
    <cfRule type="cellIs" dxfId="479" priority="1556" operator="lessThan">
      <formula>0.7</formula>
    </cfRule>
  </conditionalFormatting>
  <conditionalFormatting sqref="BI16">
    <cfRule type="dataBar" priority="15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{5E5BD8DD-3555-4541-8302-D5ACCC53C150}</x14:id>
        </ext>
      </extLst>
    </cfRule>
  </conditionalFormatting>
  <conditionalFormatting sqref="BI16">
    <cfRule type="cellIs" dxfId="478" priority="1554" operator="lessThan">
      <formula>0.7</formula>
    </cfRule>
  </conditionalFormatting>
  <conditionalFormatting sqref="BI17">
    <cfRule type="dataBar" priority="15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{C0296F02-06B4-49E9-A44F-DBC83CC76980}</x14:id>
        </ext>
      </extLst>
    </cfRule>
  </conditionalFormatting>
  <conditionalFormatting sqref="BI17">
    <cfRule type="cellIs" dxfId="477" priority="1552" operator="lessThan">
      <formula>0.7</formula>
    </cfRule>
  </conditionalFormatting>
  <conditionalFormatting sqref="BI18">
    <cfRule type="dataBar" priority="15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{E70B0D6D-2E28-48E4-9EE2-FBC11C6CA7A7}</x14:id>
        </ext>
      </extLst>
    </cfRule>
  </conditionalFormatting>
  <conditionalFormatting sqref="BI18">
    <cfRule type="cellIs" dxfId="476" priority="1550" operator="lessThan">
      <formula>0.7</formula>
    </cfRule>
  </conditionalFormatting>
  <conditionalFormatting sqref="BI19">
    <cfRule type="dataBar" priority="15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{2C80E6BF-FFFD-4E19-8BE5-1C84B2CC6144}</x14:id>
        </ext>
      </extLst>
    </cfRule>
  </conditionalFormatting>
  <conditionalFormatting sqref="BI19">
    <cfRule type="cellIs" dxfId="475" priority="1548" operator="lessThan">
      <formula>0.7</formula>
    </cfRule>
  </conditionalFormatting>
  <conditionalFormatting sqref="BI23">
    <cfRule type="dataBar" priority="15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{491FB1D4-F40F-4C9B-900A-471211E27CB9}</x14:id>
        </ext>
      </extLst>
    </cfRule>
  </conditionalFormatting>
  <conditionalFormatting sqref="BI23">
    <cfRule type="cellIs" dxfId="474" priority="1546" operator="lessThan">
      <formula>0.7</formula>
    </cfRule>
  </conditionalFormatting>
  <conditionalFormatting sqref="BI22">
    <cfRule type="dataBar" priority="15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{9289585F-A36B-4171-B00A-4D094CC3028B}</x14:id>
        </ext>
      </extLst>
    </cfRule>
  </conditionalFormatting>
  <conditionalFormatting sqref="BI22">
    <cfRule type="cellIs" dxfId="473" priority="1544" operator="lessThan">
      <formula>0.7</formula>
    </cfRule>
  </conditionalFormatting>
  <conditionalFormatting sqref="BI21">
    <cfRule type="dataBar" priority="15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{A5AAD45A-B2E0-477F-8ABF-000856482454}</x14:id>
        </ext>
      </extLst>
    </cfRule>
  </conditionalFormatting>
  <conditionalFormatting sqref="BI21">
    <cfRule type="cellIs" dxfId="472" priority="1542" operator="lessThan">
      <formula>0.7</formula>
    </cfRule>
  </conditionalFormatting>
  <conditionalFormatting sqref="BI20">
    <cfRule type="dataBar" priority="15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{41334C89-A76A-43CA-98E6-709EE10EEF14}</x14:id>
        </ext>
      </extLst>
    </cfRule>
  </conditionalFormatting>
  <conditionalFormatting sqref="BI20">
    <cfRule type="cellIs" dxfId="471" priority="1540" operator="lessThan">
      <formula>0.7</formula>
    </cfRule>
  </conditionalFormatting>
  <conditionalFormatting sqref="BI24">
    <cfRule type="dataBar" priority="15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{60BCD152-9131-48BF-B686-ECF7531A00D6}</x14:id>
        </ext>
      </extLst>
    </cfRule>
  </conditionalFormatting>
  <conditionalFormatting sqref="BI24">
    <cfRule type="cellIs" dxfId="470" priority="1538" operator="lessThan">
      <formula>0.7</formula>
    </cfRule>
  </conditionalFormatting>
  <conditionalFormatting sqref="BI34">
    <cfRule type="dataBar" priority="15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{3270E5C5-F519-48AD-BAF6-FEA14294E145}</x14:id>
        </ext>
      </extLst>
    </cfRule>
  </conditionalFormatting>
  <conditionalFormatting sqref="BN11">
    <cfRule type="dataBar" priority="15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{505A0E16-89A7-4CFD-A7DF-03078420E28A}</x14:id>
        </ext>
      </extLst>
    </cfRule>
  </conditionalFormatting>
  <conditionalFormatting sqref="BN10">
    <cfRule type="dataBar" priority="15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{BB52D85B-261A-47A6-87DB-E5985B119E21}</x14:id>
        </ext>
      </extLst>
    </cfRule>
  </conditionalFormatting>
  <conditionalFormatting sqref="BN7:BN9">
    <cfRule type="dataBar" priority="15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{145C88F9-F059-4C07-84BF-06429231FAEF}</x14:id>
        </ext>
      </extLst>
    </cfRule>
  </conditionalFormatting>
  <conditionalFormatting sqref="BN6">
    <cfRule type="dataBar" priority="15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{B11B2CF4-4AF6-48A2-8226-9FEA7645D362}</x14:id>
        </ext>
      </extLst>
    </cfRule>
  </conditionalFormatting>
  <conditionalFormatting sqref="BN7:BN11">
    <cfRule type="cellIs" dxfId="469" priority="1532" operator="lessThan">
      <formula>0.7</formula>
    </cfRule>
  </conditionalFormatting>
  <conditionalFormatting sqref="BN12">
    <cfRule type="dataBar" priority="15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{1368E8BB-AB63-48F9-85E2-4856CDD4D55A}</x14:id>
        </ext>
      </extLst>
    </cfRule>
  </conditionalFormatting>
  <conditionalFormatting sqref="BN12">
    <cfRule type="cellIs" dxfId="468" priority="1530" operator="lessThan">
      <formula>0.7</formula>
    </cfRule>
  </conditionalFormatting>
  <conditionalFormatting sqref="BN13">
    <cfRule type="dataBar" priority="15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{D81CE116-19E3-40EA-83A4-7A8848271ED8}</x14:id>
        </ext>
      </extLst>
    </cfRule>
  </conditionalFormatting>
  <conditionalFormatting sqref="BN13">
    <cfRule type="cellIs" dxfId="467" priority="1528" operator="lessThan">
      <formula>0.7</formula>
    </cfRule>
  </conditionalFormatting>
  <conditionalFormatting sqref="BN14">
    <cfRule type="dataBar" priority="15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{25031CDE-3908-4630-BB66-9A3A4DAD99D1}</x14:id>
        </ext>
      </extLst>
    </cfRule>
  </conditionalFormatting>
  <conditionalFormatting sqref="BN14">
    <cfRule type="cellIs" dxfId="466" priority="1526" operator="lessThan">
      <formula>0.7</formula>
    </cfRule>
  </conditionalFormatting>
  <conditionalFormatting sqref="BN15">
    <cfRule type="dataBar" priority="15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{FA9057F2-2A09-4F3D-9C10-9D73BACF502A}</x14:id>
        </ext>
      </extLst>
    </cfRule>
  </conditionalFormatting>
  <conditionalFormatting sqref="BN15">
    <cfRule type="cellIs" dxfId="465" priority="1524" operator="lessThan">
      <formula>0.7</formula>
    </cfRule>
  </conditionalFormatting>
  <conditionalFormatting sqref="BN16">
    <cfRule type="dataBar" priority="15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{E32BE652-727E-4B71-A1D3-C13C8EF24740}</x14:id>
        </ext>
      </extLst>
    </cfRule>
  </conditionalFormatting>
  <conditionalFormatting sqref="BN16">
    <cfRule type="cellIs" dxfId="464" priority="1522" operator="lessThan">
      <formula>0.7</formula>
    </cfRule>
  </conditionalFormatting>
  <conditionalFormatting sqref="BN17">
    <cfRule type="dataBar" priority="15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{9AEBE282-6E06-4EE7-860A-00817E335B76}</x14:id>
        </ext>
      </extLst>
    </cfRule>
  </conditionalFormatting>
  <conditionalFormatting sqref="BN17">
    <cfRule type="cellIs" dxfId="463" priority="1520" operator="lessThan">
      <formula>0.7</formula>
    </cfRule>
  </conditionalFormatting>
  <conditionalFormatting sqref="BN18">
    <cfRule type="dataBar" priority="15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{4143DBCA-2DA8-4EEA-B017-4F2F41AD9586}</x14:id>
        </ext>
      </extLst>
    </cfRule>
  </conditionalFormatting>
  <conditionalFormatting sqref="BN18">
    <cfRule type="cellIs" dxfId="462" priority="1518" operator="lessThan">
      <formula>0.7</formula>
    </cfRule>
  </conditionalFormatting>
  <conditionalFormatting sqref="BN19">
    <cfRule type="dataBar" priority="15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{B40C36D4-777A-4186-834C-02C3A6593D53}</x14:id>
        </ext>
      </extLst>
    </cfRule>
  </conditionalFormatting>
  <conditionalFormatting sqref="BN19">
    <cfRule type="cellIs" dxfId="461" priority="1516" operator="lessThan">
      <formula>0.7</formula>
    </cfRule>
  </conditionalFormatting>
  <conditionalFormatting sqref="BN23">
    <cfRule type="dataBar" priority="15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{9EB07577-F169-4E3D-B741-9BAC3E4B21A6}</x14:id>
        </ext>
      </extLst>
    </cfRule>
  </conditionalFormatting>
  <conditionalFormatting sqref="BN23">
    <cfRule type="cellIs" dxfId="460" priority="1514" operator="lessThan">
      <formula>0.7</formula>
    </cfRule>
  </conditionalFormatting>
  <conditionalFormatting sqref="BN22">
    <cfRule type="dataBar" priority="15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{AA682B94-0A18-4145-9C8C-36CBBFE33E3D}</x14:id>
        </ext>
      </extLst>
    </cfRule>
  </conditionalFormatting>
  <conditionalFormatting sqref="BN22">
    <cfRule type="cellIs" dxfId="459" priority="1512" operator="lessThan">
      <formula>0.7</formula>
    </cfRule>
  </conditionalFormatting>
  <conditionalFormatting sqref="BN21">
    <cfRule type="dataBar" priority="15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{941D78DF-A8F8-4540-8D14-CDE7B62FBC0A}</x14:id>
        </ext>
      </extLst>
    </cfRule>
  </conditionalFormatting>
  <conditionalFormatting sqref="BN21">
    <cfRule type="cellIs" dxfId="458" priority="1510" operator="lessThan">
      <formula>0.7</formula>
    </cfRule>
  </conditionalFormatting>
  <conditionalFormatting sqref="BN20">
    <cfRule type="dataBar" priority="15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{61740254-695E-4CA2-9A19-726BEEF3B0CB}</x14:id>
        </ext>
      </extLst>
    </cfRule>
  </conditionalFormatting>
  <conditionalFormatting sqref="BN20">
    <cfRule type="cellIs" dxfId="457" priority="1508" operator="lessThan">
      <formula>0.7</formula>
    </cfRule>
  </conditionalFormatting>
  <conditionalFormatting sqref="BN24">
    <cfRule type="dataBar" priority="15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{E7D985D3-707D-4798-9B14-152639A67FBF}</x14:id>
        </ext>
      </extLst>
    </cfRule>
  </conditionalFormatting>
  <conditionalFormatting sqref="BN24">
    <cfRule type="cellIs" dxfId="456" priority="1506" operator="lessThan">
      <formula>0.7</formula>
    </cfRule>
  </conditionalFormatting>
  <conditionalFormatting sqref="BR11">
    <cfRule type="dataBar" priority="15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{D0CB2E55-806D-48CA-B618-6C7C9CEFCFDB}</x14:id>
        </ext>
      </extLst>
    </cfRule>
  </conditionalFormatting>
  <conditionalFormatting sqref="BR10">
    <cfRule type="dataBar" priority="15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{AB71CB47-C767-41AD-8EAB-6A8C8C740FA7}</x14:id>
        </ext>
      </extLst>
    </cfRule>
  </conditionalFormatting>
  <conditionalFormatting sqref="BR7:BR9">
    <cfRule type="dataBar" priority="15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{E248FA6F-427B-48FF-A905-09EE37E2D250}</x14:id>
        </ext>
      </extLst>
    </cfRule>
  </conditionalFormatting>
  <conditionalFormatting sqref="BR6">
    <cfRule type="dataBar" priority="15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{57A13E93-44EE-4551-AFF6-4E3B571A9353}</x14:id>
        </ext>
      </extLst>
    </cfRule>
  </conditionalFormatting>
  <conditionalFormatting sqref="BR7:BR11">
    <cfRule type="cellIs" dxfId="455" priority="1500" operator="lessThan">
      <formula>0.7</formula>
    </cfRule>
  </conditionalFormatting>
  <conditionalFormatting sqref="BR13">
    <cfRule type="dataBar" priority="14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{41561678-675E-4B4D-BBB5-0D252F149DA4}</x14:id>
        </ext>
      </extLst>
    </cfRule>
  </conditionalFormatting>
  <conditionalFormatting sqref="BR13">
    <cfRule type="cellIs" dxfId="454" priority="1498" operator="lessThan">
      <formula>0.7</formula>
    </cfRule>
  </conditionalFormatting>
  <conditionalFormatting sqref="BR12">
    <cfRule type="dataBar" priority="14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{662A19D0-C0EE-43C3-B3FC-F16EEB93E91C}</x14:id>
        </ext>
      </extLst>
    </cfRule>
  </conditionalFormatting>
  <conditionalFormatting sqref="BR12">
    <cfRule type="cellIs" dxfId="453" priority="1496" operator="lessThan">
      <formula>0.7</formula>
    </cfRule>
  </conditionalFormatting>
  <conditionalFormatting sqref="BR14">
    <cfRule type="dataBar" priority="14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{8B7315F5-9305-42B7-B906-C523EFA31B09}</x14:id>
        </ext>
      </extLst>
    </cfRule>
  </conditionalFormatting>
  <conditionalFormatting sqref="BR14">
    <cfRule type="cellIs" dxfId="452" priority="1494" operator="lessThan">
      <formula>0.7</formula>
    </cfRule>
  </conditionalFormatting>
  <conditionalFormatting sqref="BR15">
    <cfRule type="dataBar" priority="14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{911BE5B3-D1B4-4256-91C7-9789A93ECCDC}</x14:id>
        </ext>
      </extLst>
    </cfRule>
  </conditionalFormatting>
  <conditionalFormatting sqref="BR15">
    <cfRule type="cellIs" dxfId="451" priority="1492" operator="lessThan">
      <formula>0.7</formula>
    </cfRule>
  </conditionalFormatting>
  <conditionalFormatting sqref="BR16">
    <cfRule type="dataBar" priority="14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{3AABA413-C2D1-4205-9566-11422F96F659}</x14:id>
        </ext>
      </extLst>
    </cfRule>
  </conditionalFormatting>
  <conditionalFormatting sqref="BR16">
    <cfRule type="cellIs" dxfId="450" priority="1490" operator="lessThan">
      <formula>0.7</formula>
    </cfRule>
  </conditionalFormatting>
  <conditionalFormatting sqref="BR17">
    <cfRule type="dataBar" priority="14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{D1977E15-B3D7-4F31-A497-F32CE5DF9ACB}</x14:id>
        </ext>
      </extLst>
    </cfRule>
  </conditionalFormatting>
  <conditionalFormatting sqref="BR17">
    <cfRule type="cellIs" dxfId="449" priority="1488" operator="lessThan">
      <formula>0.7</formula>
    </cfRule>
  </conditionalFormatting>
  <conditionalFormatting sqref="BR18">
    <cfRule type="dataBar" priority="14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{FC10E085-DA5F-4C97-81E8-5D26F8FCB2CD}</x14:id>
        </ext>
      </extLst>
    </cfRule>
  </conditionalFormatting>
  <conditionalFormatting sqref="BR18">
    <cfRule type="cellIs" dxfId="448" priority="1486" operator="lessThan">
      <formula>0.7</formula>
    </cfRule>
  </conditionalFormatting>
  <conditionalFormatting sqref="BR19">
    <cfRule type="dataBar" priority="14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{ED9D87CA-C083-43A0-A733-008EC9E5E81B}</x14:id>
        </ext>
      </extLst>
    </cfRule>
  </conditionalFormatting>
  <conditionalFormatting sqref="BR19">
    <cfRule type="cellIs" dxfId="447" priority="1484" operator="lessThan">
      <formula>0.7</formula>
    </cfRule>
  </conditionalFormatting>
  <conditionalFormatting sqref="BR20">
    <cfRule type="dataBar" priority="14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{60BBA122-D0CC-4643-AE22-33F7F6B62FA8}</x14:id>
        </ext>
      </extLst>
    </cfRule>
  </conditionalFormatting>
  <conditionalFormatting sqref="BR20">
    <cfRule type="cellIs" dxfId="446" priority="1482" operator="lessThan">
      <formula>0.7</formula>
    </cfRule>
  </conditionalFormatting>
  <conditionalFormatting sqref="BR21">
    <cfRule type="dataBar" priority="14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{606AFAAC-9238-49FB-9C40-5E9F809AC5FD}</x14:id>
        </ext>
      </extLst>
    </cfRule>
  </conditionalFormatting>
  <conditionalFormatting sqref="BR21">
    <cfRule type="cellIs" dxfId="445" priority="1480" operator="lessThan">
      <formula>0.7</formula>
    </cfRule>
  </conditionalFormatting>
  <conditionalFormatting sqref="BR22">
    <cfRule type="dataBar" priority="14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{6A445E5F-4B4F-4B73-BDCC-5FFBAFFD90BA}</x14:id>
        </ext>
      </extLst>
    </cfRule>
  </conditionalFormatting>
  <conditionalFormatting sqref="BR22">
    <cfRule type="cellIs" dxfId="444" priority="1478" operator="lessThan">
      <formula>0.7</formula>
    </cfRule>
  </conditionalFormatting>
  <conditionalFormatting sqref="BR23">
    <cfRule type="dataBar" priority="14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{C006C91C-E206-4816-8740-F0F5D56CB8A3}</x14:id>
        </ext>
      </extLst>
    </cfRule>
  </conditionalFormatting>
  <conditionalFormatting sqref="BR23">
    <cfRule type="cellIs" dxfId="443" priority="1476" operator="lessThan">
      <formula>0.7</formula>
    </cfRule>
  </conditionalFormatting>
  <conditionalFormatting sqref="BR24">
    <cfRule type="dataBar" priority="14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{596469F3-0FCB-4C91-A73D-0B6EA21E96D2}</x14:id>
        </ext>
      </extLst>
    </cfRule>
  </conditionalFormatting>
  <conditionalFormatting sqref="BR24">
    <cfRule type="cellIs" dxfId="442" priority="1474" operator="lessThan">
      <formula>0.7</formula>
    </cfRule>
  </conditionalFormatting>
  <conditionalFormatting sqref="BR29">
    <cfRule type="dataBar" priority="14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{0CE632A0-08E9-491E-A3F8-E89C2DA53B38}</x14:id>
        </ext>
      </extLst>
    </cfRule>
  </conditionalFormatting>
  <conditionalFormatting sqref="BR29">
    <cfRule type="cellIs" dxfId="441" priority="1472" operator="lessThan">
      <formula>0.7</formula>
    </cfRule>
  </conditionalFormatting>
  <conditionalFormatting sqref="BR30">
    <cfRule type="dataBar" priority="14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{69529E25-9644-4A69-9F93-1C179ED5E610}</x14:id>
        </ext>
      </extLst>
    </cfRule>
  </conditionalFormatting>
  <conditionalFormatting sqref="BR32">
    <cfRule type="dataBar" priority="14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{0C9081AF-A84E-4FED-8A93-F4CA1B6E3EA6}</x14:id>
        </ext>
      </extLst>
    </cfRule>
  </conditionalFormatting>
  <conditionalFormatting sqref="BR31">
    <cfRule type="dataBar" priority="14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{5D597205-FEF5-4DA0-AEA1-3B2A5117C5C8}</x14:id>
        </ext>
      </extLst>
    </cfRule>
  </conditionalFormatting>
  <conditionalFormatting sqref="BR33">
    <cfRule type="dataBar" priority="14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{8D292C68-E9F7-459A-9A8A-70C0990EACDC}</x14:id>
        </ext>
      </extLst>
    </cfRule>
  </conditionalFormatting>
  <conditionalFormatting sqref="BR31:BR33">
    <cfRule type="cellIs" dxfId="440" priority="1467" operator="lessThan">
      <formula>0.7</formula>
    </cfRule>
  </conditionalFormatting>
  <conditionalFormatting sqref="BR33">
    <cfRule type="dataBar" priority="14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{BC90609F-F657-4EEA-89BA-E8193DCDB25E}</x14:id>
        </ext>
      </extLst>
    </cfRule>
  </conditionalFormatting>
  <conditionalFormatting sqref="BR34">
    <cfRule type="dataBar" priority="14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{93D365D3-61CD-4965-AC7C-8969772E5315}</x14:id>
        </ext>
      </extLst>
    </cfRule>
  </conditionalFormatting>
  <conditionalFormatting sqref="CE16">
    <cfRule type="cellIs" dxfId="439" priority="1373" operator="lessThan">
      <formula>0.7</formula>
    </cfRule>
  </conditionalFormatting>
  <conditionalFormatting sqref="CE18">
    <cfRule type="cellIs" dxfId="438" priority="1369" operator="lessThan">
      <formula>0.7</formula>
    </cfRule>
  </conditionalFormatting>
  <conditionalFormatting sqref="CE34">
    <cfRule type="dataBar" priority="13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{874D906B-A979-4C28-BEF7-0466288044BC}</x14:id>
        </ext>
      </extLst>
    </cfRule>
  </conditionalFormatting>
  <conditionalFormatting sqref="CI10">
    <cfRule type="dataBar" priority="13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{C1483267-FD1C-4E75-9B33-ACC8F0D7EDE5}</x14:id>
        </ext>
      </extLst>
    </cfRule>
  </conditionalFormatting>
  <conditionalFormatting sqref="CI7:CI8">
    <cfRule type="dataBar" priority="13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{1D7539BA-3D2D-43C4-8EA9-2656558E9FC4}</x14:id>
        </ext>
      </extLst>
    </cfRule>
  </conditionalFormatting>
  <conditionalFormatting sqref="CI6">
    <cfRule type="dataBar" priority="13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{4F5C24ED-662F-479B-83D5-EBF10C5B57C3}</x14:id>
        </ext>
      </extLst>
    </cfRule>
  </conditionalFormatting>
  <conditionalFormatting sqref="CI14">
    <cfRule type="dataBar" priority="13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{D4B06688-816F-4B41-A8CE-E0438CFDC3CF}</x14:id>
        </ext>
      </extLst>
    </cfRule>
  </conditionalFormatting>
  <conditionalFormatting sqref="CI19">
    <cfRule type="cellIs" dxfId="437" priority="1336" operator="lessThan">
      <formula>0.7</formula>
    </cfRule>
  </conditionalFormatting>
  <conditionalFormatting sqref="CI23">
    <cfRule type="dataBar" priority="13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{1E7D3AD7-73A1-4CEF-ABC1-30B0439B649F}</x14:id>
        </ext>
      </extLst>
    </cfRule>
  </conditionalFormatting>
  <conditionalFormatting sqref="CI23">
    <cfRule type="cellIs" dxfId="436" priority="1334" operator="lessThan">
      <formula>0.7</formula>
    </cfRule>
  </conditionalFormatting>
  <conditionalFormatting sqref="CI22">
    <cfRule type="dataBar" priority="13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{9F02E8D9-BAA5-4FAB-B376-F3EF2FB59744}</x14:id>
        </ext>
      </extLst>
    </cfRule>
  </conditionalFormatting>
  <conditionalFormatting sqref="CI22">
    <cfRule type="cellIs" dxfId="435" priority="1332" operator="lessThan">
      <formula>0.7</formula>
    </cfRule>
  </conditionalFormatting>
  <conditionalFormatting sqref="CI21">
    <cfRule type="dataBar" priority="13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{2B028358-565D-42E6-B9A4-4D147BFA7798}</x14:id>
        </ext>
      </extLst>
    </cfRule>
  </conditionalFormatting>
  <conditionalFormatting sqref="CI21">
    <cfRule type="cellIs" dxfId="434" priority="1330" operator="lessThan">
      <formula>0.7</formula>
    </cfRule>
  </conditionalFormatting>
  <conditionalFormatting sqref="CI20">
    <cfRule type="dataBar" priority="13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{16217004-E5C2-4C4E-98B5-05FC60D3BA7F}</x14:id>
        </ext>
      </extLst>
    </cfRule>
  </conditionalFormatting>
  <conditionalFormatting sqref="CI20">
    <cfRule type="cellIs" dxfId="433" priority="1328" operator="lessThan">
      <formula>0.7</formula>
    </cfRule>
  </conditionalFormatting>
  <conditionalFormatting sqref="CI34">
    <cfRule type="dataBar" priority="13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{332E6133-8EAB-406F-96AC-498CC27505CC}</x14:id>
        </ext>
      </extLst>
    </cfRule>
  </conditionalFormatting>
  <conditionalFormatting sqref="CM19">
    <cfRule type="dataBar" priority="13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{F1F8BFB5-19E1-480B-88B1-7D7FEDB8A646}</x14:id>
        </ext>
      </extLst>
    </cfRule>
  </conditionalFormatting>
  <conditionalFormatting sqref="CM22">
    <cfRule type="cellIs" dxfId="432" priority="1303" operator="lessThan">
      <formula>0.7</formula>
    </cfRule>
  </conditionalFormatting>
  <conditionalFormatting sqref="CQ11">
    <cfRule type="dataBar" priority="12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{E0D52280-188A-4497-ABB8-809E6D11521B}</x14:id>
        </ext>
      </extLst>
    </cfRule>
  </conditionalFormatting>
  <conditionalFormatting sqref="CQ7:CQ8">
    <cfRule type="dataBar" priority="12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{A0665828-C211-44E1-8CC0-8A8FED5C6592}</x14:id>
        </ext>
      </extLst>
    </cfRule>
  </conditionalFormatting>
  <conditionalFormatting sqref="CQ9">
    <cfRule type="dataBar" priority="12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{BD73E797-F8AB-4AD7-B536-7D148F77CED8}</x14:id>
        </ext>
      </extLst>
    </cfRule>
  </conditionalFormatting>
  <conditionalFormatting sqref="BW11">
    <cfRule type="dataBar" priority="14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{631AEBE3-9F7C-4481-B39C-AFA439BA8B66}</x14:id>
        </ext>
      </extLst>
    </cfRule>
  </conditionalFormatting>
  <conditionalFormatting sqref="BW10">
    <cfRule type="dataBar" priority="14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{AC9CDDC8-3372-405E-ABE9-29B3FE1F9FF2}</x14:id>
        </ext>
      </extLst>
    </cfRule>
  </conditionalFormatting>
  <conditionalFormatting sqref="BW7:BW8">
    <cfRule type="dataBar" priority="14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{94F34A47-98E6-434F-9784-C41A58BACA1E}</x14:id>
        </ext>
      </extLst>
    </cfRule>
  </conditionalFormatting>
  <conditionalFormatting sqref="BW6">
    <cfRule type="dataBar" priority="14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{8321EFB9-A72E-43E1-AA62-0E8D8C8471A3}</x14:id>
        </ext>
      </extLst>
    </cfRule>
  </conditionalFormatting>
  <conditionalFormatting sqref="BW9">
    <cfRule type="dataBar" priority="14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{30D61914-0EE7-49CB-AC09-B695D2AAE082}</x14:id>
        </ext>
      </extLst>
    </cfRule>
  </conditionalFormatting>
  <conditionalFormatting sqref="BW7:BW11">
    <cfRule type="cellIs" dxfId="431" priority="1459" operator="lessThan">
      <formula>0.7</formula>
    </cfRule>
  </conditionalFormatting>
  <conditionalFormatting sqref="BW12">
    <cfRule type="dataBar" priority="14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{EFCBE168-4732-463F-80C6-510E903A496C}</x14:id>
        </ext>
      </extLst>
    </cfRule>
  </conditionalFormatting>
  <conditionalFormatting sqref="BW12">
    <cfRule type="cellIs" dxfId="430" priority="1457" operator="lessThan">
      <formula>0.7</formula>
    </cfRule>
  </conditionalFormatting>
  <conditionalFormatting sqref="BW13">
    <cfRule type="dataBar" priority="14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{50FD100E-EB8F-4BCD-8BC3-5027BDC1A4ED}</x14:id>
        </ext>
      </extLst>
    </cfRule>
  </conditionalFormatting>
  <conditionalFormatting sqref="BW13">
    <cfRule type="cellIs" dxfId="429" priority="1455" operator="lessThan">
      <formula>0.7</formula>
    </cfRule>
  </conditionalFormatting>
  <conditionalFormatting sqref="BW14">
    <cfRule type="dataBar" priority="14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{673E51DC-DC20-47B6-B97E-C95AE581AE0A}</x14:id>
        </ext>
      </extLst>
    </cfRule>
  </conditionalFormatting>
  <conditionalFormatting sqref="BW14">
    <cfRule type="cellIs" dxfId="428" priority="1453" operator="lessThan">
      <formula>0.7</formula>
    </cfRule>
  </conditionalFormatting>
  <conditionalFormatting sqref="BW15">
    <cfRule type="dataBar" priority="14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{671BC074-1632-4573-BEBF-1EE6C3541B6C}</x14:id>
        </ext>
      </extLst>
    </cfRule>
  </conditionalFormatting>
  <conditionalFormatting sqref="BW15">
    <cfRule type="cellIs" dxfId="427" priority="1451" operator="lessThan">
      <formula>0.7</formula>
    </cfRule>
  </conditionalFormatting>
  <conditionalFormatting sqref="BW16">
    <cfRule type="dataBar" priority="14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{A4D1091F-257E-4D58-8FCD-54B020CFE070}</x14:id>
        </ext>
      </extLst>
    </cfRule>
  </conditionalFormatting>
  <conditionalFormatting sqref="BW16">
    <cfRule type="cellIs" dxfId="426" priority="1449" operator="lessThan">
      <formula>0.7</formula>
    </cfRule>
  </conditionalFormatting>
  <conditionalFormatting sqref="BW17">
    <cfRule type="dataBar" priority="14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{1FF9F31C-ED1B-45FF-8C9A-BB8EAC2D152D}</x14:id>
        </ext>
      </extLst>
    </cfRule>
  </conditionalFormatting>
  <conditionalFormatting sqref="BW17">
    <cfRule type="cellIs" dxfId="425" priority="1447" operator="lessThan">
      <formula>0.7</formula>
    </cfRule>
  </conditionalFormatting>
  <conditionalFormatting sqref="BW18">
    <cfRule type="dataBar" priority="14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{554C9D35-1E53-47EB-8FD7-205D4155F794}</x14:id>
        </ext>
      </extLst>
    </cfRule>
  </conditionalFormatting>
  <conditionalFormatting sqref="BW18">
    <cfRule type="cellIs" dxfId="424" priority="1445" operator="lessThan">
      <formula>0.7</formula>
    </cfRule>
  </conditionalFormatting>
  <conditionalFormatting sqref="BW19">
    <cfRule type="dataBar" priority="14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{5762C0D0-76D8-4610-8AB6-3FE1E1D58F4A}</x14:id>
        </ext>
      </extLst>
    </cfRule>
  </conditionalFormatting>
  <conditionalFormatting sqref="BW19">
    <cfRule type="cellIs" dxfId="423" priority="1443" operator="lessThan">
      <formula>0.7</formula>
    </cfRule>
  </conditionalFormatting>
  <conditionalFormatting sqref="BW20">
    <cfRule type="dataBar" priority="14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{B56C40F4-7D2A-4970-B27D-84797F307A3B}</x14:id>
        </ext>
      </extLst>
    </cfRule>
  </conditionalFormatting>
  <conditionalFormatting sqref="BW20">
    <cfRule type="cellIs" dxfId="422" priority="1441" operator="lessThan">
      <formula>0.7</formula>
    </cfRule>
  </conditionalFormatting>
  <conditionalFormatting sqref="BW21">
    <cfRule type="dataBar" priority="14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{77EBC994-000C-4930-A3AD-CDE674B6D12D}</x14:id>
        </ext>
      </extLst>
    </cfRule>
  </conditionalFormatting>
  <conditionalFormatting sqref="BW21">
    <cfRule type="cellIs" dxfId="421" priority="1439" operator="lessThan">
      <formula>0.7</formula>
    </cfRule>
  </conditionalFormatting>
  <conditionalFormatting sqref="BW22">
    <cfRule type="dataBar" priority="14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{CCDD5630-2BB9-499A-8A15-E57AE129A1BA}</x14:id>
        </ext>
      </extLst>
    </cfRule>
  </conditionalFormatting>
  <conditionalFormatting sqref="BW22">
    <cfRule type="cellIs" dxfId="420" priority="1437" operator="lessThan">
      <formula>0.7</formula>
    </cfRule>
  </conditionalFormatting>
  <conditionalFormatting sqref="BW23">
    <cfRule type="dataBar" priority="14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{B767F2C9-9F38-44AB-B991-1E156675D200}</x14:id>
        </ext>
      </extLst>
    </cfRule>
  </conditionalFormatting>
  <conditionalFormatting sqref="BW23">
    <cfRule type="cellIs" dxfId="419" priority="1435" operator="lessThan">
      <formula>0.7</formula>
    </cfRule>
  </conditionalFormatting>
  <conditionalFormatting sqref="CA24">
    <cfRule type="dataBar" priority="14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{0A24C7F9-2648-4B4E-929B-46510FA8B196}</x14:id>
        </ext>
      </extLst>
    </cfRule>
  </conditionalFormatting>
  <conditionalFormatting sqref="CE24">
    <cfRule type="dataBar" priority="14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{C007E59A-1858-4FDE-9254-2E493E08051F}</x14:id>
        </ext>
      </extLst>
    </cfRule>
  </conditionalFormatting>
  <conditionalFormatting sqref="CI24">
    <cfRule type="dataBar" priority="14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{CD464666-3090-48E4-9B4F-89F13E029443}</x14:id>
        </ext>
      </extLst>
    </cfRule>
  </conditionalFormatting>
  <conditionalFormatting sqref="CM24">
    <cfRule type="dataBar" priority="14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{B1D21D64-B0E9-4253-9B11-EBB768250AE8}</x14:id>
        </ext>
      </extLst>
    </cfRule>
  </conditionalFormatting>
  <conditionalFormatting sqref="CQ24">
    <cfRule type="dataBar" priority="14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{0B2CC812-425F-48AE-88AA-D860491F9C8F}</x14:id>
        </ext>
      </extLst>
    </cfRule>
  </conditionalFormatting>
  <conditionalFormatting sqref="CZ24">
    <cfRule type="dataBar" priority="14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{9C7778D6-04B9-43CF-A994-3C919F2C0164}</x14:id>
        </ext>
      </extLst>
    </cfRule>
  </conditionalFormatting>
  <conditionalFormatting sqref="BW31">
    <cfRule type="dataBar" priority="14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{7B7FD5EE-4023-4DC9-8C76-1DA7100B880A}</x14:id>
        </ext>
      </extLst>
    </cfRule>
  </conditionalFormatting>
  <conditionalFormatting sqref="CA21">
    <cfRule type="dataBar" priority="13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{F12D19A2-8503-421F-8546-03E7723DEA70}</x14:id>
        </ext>
      </extLst>
    </cfRule>
  </conditionalFormatting>
  <conditionalFormatting sqref="BW34">
    <cfRule type="dataBar" priority="14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{96FFE30B-6613-4622-AB0B-BC164E7AC352}</x14:id>
        </ext>
      </extLst>
    </cfRule>
  </conditionalFormatting>
  <conditionalFormatting sqref="CA17">
    <cfRule type="dataBar" priority="14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{44667F7C-F81B-42CE-9088-F0419699231C}</x14:id>
        </ext>
      </extLst>
    </cfRule>
  </conditionalFormatting>
  <conditionalFormatting sqref="CA17">
    <cfRule type="cellIs" dxfId="418" priority="1402" operator="lessThan">
      <formula>0.7</formula>
    </cfRule>
  </conditionalFormatting>
  <conditionalFormatting sqref="CZ34">
    <cfRule type="dataBar" priority="14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{69F2607E-0388-408A-9068-3B7A34CDE366}</x14:id>
        </ext>
      </extLst>
    </cfRule>
  </conditionalFormatting>
  <conditionalFormatting sqref="CA31">
    <cfRule type="dataBar" priority="14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{818D802D-E610-405A-BB5C-E10963097673}</x14:id>
        </ext>
      </extLst>
    </cfRule>
  </conditionalFormatting>
  <conditionalFormatting sqref="CE31">
    <cfRule type="dataBar" priority="14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{F1EE77A1-7DAA-4DE2-8B6E-EC6BEE41FEAD}</x14:id>
        </ext>
      </extLst>
    </cfRule>
  </conditionalFormatting>
  <conditionalFormatting sqref="CI31">
    <cfRule type="dataBar" priority="14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{CA4A9DBC-5CF0-4693-8D4F-913594C26914}</x14:id>
        </ext>
      </extLst>
    </cfRule>
  </conditionalFormatting>
  <conditionalFormatting sqref="CM31">
    <cfRule type="dataBar" priority="14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{81F1780D-E2AA-431D-9882-DED86220FA04}</x14:id>
        </ext>
      </extLst>
    </cfRule>
  </conditionalFormatting>
  <conditionalFormatting sqref="CQ31">
    <cfRule type="dataBar" priority="14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{8DBA8DF3-CCDD-4915-8233-2E0A42EDDD45}</x14:id>
        </ext>
      </extLst>
    </cfRule>
  </conditionalFormatting>
  <conditionalFormatting sqref="CZ31">
    <cfRule type="dataBar" priority="14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{3FF405EE-E2E5-47F1-853A-3BA3CC32856B}</x14:id>
        </ext>
      </extLst>
    </cfRule>
  </conditionalFormatting>
  <conditionalFormatting sqref="CA11">
    <cfRule type="dataBar" priority="14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{40E37CEA-BBE6-4115-AE24-5C40451F7D95}</x14:id>
        </ext>
      </extLst>
    </cfRule>
  </conditionalFormatting>
  <conditionalFormatting sqref="CA10">
    <cfRule type="dataBar" priority="14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{AA870EE0-88EC-4F4C-87ED-02DC7A7DF25C}</x14:id>
        </ext>
      </extLst>
    </cfRule>
  </conditionalFormatting>
  <conditionalFormatting sqref="CA7:CA8">
    <cfRule type="dataBar" priority="14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{127C3D56-6F4B-4D5E-871A-647B490162F0}</x14:id>
        </ext>
      </extLst>
    </cfRule>
  </conditionalFormatting>
  <conditionalFormatting sqref="CA6">
    <cfRule type="dataBar" priority="141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{92C3C590-4562-4AFA-ABF9-C911BF0BA9EB}</x14:id>
        </ext>
      </extLst>
    </cfRule>
  </conditionalFormatting>
  <conditionalFormatting sqref="CA9">
    <cfRule type="dataBar" priority="14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{ED6AAC5F-3F71-4859-B741-5A474C2E8C7A}</x14:id>
        </ext>
      </extLst>
    </cfRule>
  </conditionalFormatting>
  <conditionalFormatting sqref="CA7:CA11">
    <cfRule type="cellIs" dxfId="417" priority="1414" operator="lessThan">
      <formula>0.7</formula>
    </cfRule>
  </conditionalFormatting>
  <conditionalFormatting sqref="CA19">
    <cfRule type="dataBar" priority="13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{395DA61E-9DB9-48A0-AB3A-BBFA5672E6A3}</x14:id>
        </ext>
      </extLst>
    </cfRule>
  </conditionalFormatting>
  <conditionalFormatting sqref="CA19">
    <cfRule type="cellIs" dxfId="416" priority="1398" operator="lessThan">
      <formula>0.7</formula>
    </cfRule>
  </conditionalFormatting>
  <conditionalFormatting sqref="CA13">
    <cfRule type="dataBar" priority="14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{9307FC42-F931-4EB8-84FD-979745A55D84}</x14:id>
        </ext>
      </extLst>
    </cfRule>
  </conditionalFormatting>
  <conditionalFormatting sqref="CA13">
    <cfRule type="cellIs" dxfId="415" priority="1412" operator="lessThan">
      <formula>0.7</formula>
    </cfRule>
  </conditionalFormatting>
  <conditionalFormatting sqref="CA12">
    <cfRule type="dataBar" priority="14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{736B39FC-97BC-4B27-8D08-78A027865FAE}</x14:id>
        </ext>
      </extLst>
    </cfRule>
  </conditionalFormatting>
  <conditionalFormatting sqref="CA12">
    <cfRule type="cellIs" dxfId="414" priority="1410" operator="lessThan">
      <formula>0.7</formula>
    </cfRule>
  </conditionalFormatting>
  <conditionalFormatting sqref="CA14">
    <cfRule type="dataBar" priority="14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{4B54EC94-9A50-4F74-9BC0-FE2337287AA3}</x14:id>
        </ext>
      </extLst>
    </cfRule>
  </conditionalFormatting>
  <conditionalFormatting sqref="CA14">
    <cfRule type="cellIs" dxfId="413" priority="1408" operator="lessThan">
      <formula>0.7</formula>
    </cfRule>
  </conditionalFormatting>
  <conditionalFormatting sqref="CA15">
    <cfRule type="dataBar" priority="14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{FC75A1E8-9722-43BA-9B5C-BBCE99D7034D}</x14:id>
        </ext>
      </extLst>
    </cfRule>
  </conditionalFormatting>
  <conditionalFormatting sqref="CA15">
    <cfRule type="cellIs" dxfId="412" priority="1406" operator="lessThan">
      <formula>0.7</formula>
    </cfRule>
  </conditionalFormatting>
  <conditionalFormatting sqref="CA16">
    <cfRule type="dataBar" priority="14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{F3DB17C3-B888-472E-99CB-D62604706FC5}</x14:id>
        </ext>
      </extLst>
    </cfRule>
  </conditionalFormatting>
  <conditionalFormatting sqref="CA16">
    <cfRule type="cellIs" dxfId="411" priority="1404" operator="lessThan">
      <formula>0.7</formula>
    </cfRule>
  </conditionalFormatting>
  <conditionalFormatting sqref="H16">
    <cfRule type="dataBar" priority="12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{DEB3490D-F670-491B-A77D-C08E8F4F4824}</x14:id>
        </ext>
      </extLst>
    </cfRule>
  </conditionalFormatting>
  <conditionalFormatting sqref="H16">
    <cfRule type="cellIs" dxfId="410" priority="1218" operator="lessThan">
      <formula>0.7</formula>
    </cfRule>
  </conditionalFormatting>
  <conditionalFormatting sqref="CA18">
    <cfRule type="dataBar" priority="14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{1F28C55A-B983-4954-AB1B-98BEE34FF0B4}</x14:id>
        </ext>
      </extLst>
    </cfRule>
  </conditionalFormatting>
  <conditionalFormatting sqref="CA18">
    <cfRule type="cellIs" dxfId="409" priority="1400" operator="lessThan">
      <formula>0.7</formula>
    </cfRule>
  </conditionalFormatting>
  <conditionalFormatting sqref="H19">
    <cfRule type="dataBar" priority="12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{D1134846-0B78-4760-909D-578339992759}</x14:id>
        </ext>
      </extLst>
    </cfRule>
  </conditionalFormatting>
  <conditionalFormatting sqref="H19">
    <cfRule type="cellIs" dxfId="408" priority="1214" operator="lessThan">
      <formula>0.7</formula>
    </cfRule>
  </conditionalFormatting>
  <conditionalFormatting sqref="H20">
    <cfRule type="dataBar" priority="12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{9C707491-E851-4517-BAD4-CF5C6C75ED94}</x14:id>
        </ext>
      </extLst>
    </cfRule>
  </conditionalFormatting>
  <conditionalFormatting sqref="CA21">
    <cfRule type="cellIs" dxfId="407" priority="1396" operator="lessThan">
      <formula>0.7</formula>
    </cfRule>
  </conditionalFormatting>
  <conditionalFormatting sqref="CA20">
    <cfRule type="dataBar" priority="13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{2A678FA8-B65E-4C39-8A98-ABF7DD27A43B}</x14:id>
        </ext>
      </extLst>
    </cfRule>
  </conditionalFormatting>
  <conditionalFormatting sqref="CA20">
    <cfRule type="cellIs" dxfId="406" priority="1394" operator="lessThan">
      <formula>0.7</formula>
    </cfRule>
  </conditionalFormatting>
  <conditionalFormatting sqref="CA22">
    <cfRule type="dataBar" priority="13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{B632BF8B-B0C9-45D3-87F8-2ECA0D125D0F}</x14:id>
        </ext>
      </extLst>
    </cfRule>
  </conditionalFormatting>
  <conditionalFormatting sqref="CA22">
    <cfRule type="cellIs" dxfId="405" priority="1392" operator="lessThan">
      <formula>0.7</formula>
    </cfRule>
  </conditionalFormatting>
  <conditionalFormatting sqref="CA23">
    <cfRule type="dataBar" priority="13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{648BE282-68C7-4E64-BC26-EE54FDDDA3B5}</x14:id>
        </ext>
      </extLst>
    </cfRule>
  </conditionalFormatting>
  <conditionalFormatting sqref="CA23">
    <cfRule type="cellIs" dxfId="404" priority="1390" operator="lessThan">
      <formula>0.7</formula>
    </cfRule>
  </conditionalFormatting>
  <conditionalFormatting sqref="CA34">
    <cfRule type="dataBar" priority="13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{73BEAD00-9D61-4948-B487-B83ABC8F75DA}</x14:id>
        </ext>
      </extLst>
    </cfRule>
  </conditionalFormatting>
  <conditionalFormatting sqref="CE11">
    <cfRule type="dataBar" priority="13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{85767B7F-2982-4F71-B819-483D50442464}</x14:id>
        </ext>
      </extLst>
    </cfRule>
  </conditionalFormatting>
  <conditionalFormatting sqref="CE10">
    <cfRule type="dataBar" priority="13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{DF8ADB03-8AA1-44E1-A903-1D7D6646587E}</x14:id>
        </ext>
      </extLst>
    </cfRule>
  </conditionalFormatting>
  <conditionalFormatting sqref="CE6">
    <cfRule type="dataBar" priority="13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{1158E8C0-E4EA-4D9B-A28B-35F4F6E40440}</x14:id>
        </ext>
      </extLst>
    </cfRule>
  </conditionalFormatting>
  <conditionalFormatting sqref="CE7:CE8">
    <cfRule type="dataBar" priority="13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{BE5B0481-F79D-4909-80BE-29FE3BCDF4EF}</x14:id>
        </ext>
      </extLst>
    </cfRule>
  </conditionalFormatting>
  <conditionalFormatting sqref="CE9">
    <cfRule type="dataBar" priority="13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{D21ABF98-4681-444C-98C6-175F24C17FDA}</x14:id>
        </ext>
      </extLst>
    </cfRule>
  </conditionalFormatting>
  <conditionalFormatting sqref="CE7:CE11">
    <cfRule type="cellIs" dxfId="403" priority="1383" operator="lessThan">
      <formula>0.7</formula>
    </cfRule>
  </conditionalFormatting>
  <conditionalFormatting sqref="CE12">
    <cfRule type="dataBar" priority="13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{5EBDD7AB-18E8-4120-AACC-53C6D4B1E242}</x14:id>
        </ext>
      </extLst>
    </cfRule>
  </conditionalFormatting>
  <conditionalFormatting sqref="CE12">
    <cfRule type="cellIs" dxfId="402" priority="1381" operator="lessThan">
      <formula>0.7</formula>
    </cfRule>
  </conditionalFormatting>
  <conditionalFormatting sqref="CE13">
    <cfRule type="dataBar" priority="13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{09FAA09B-1AAB-47C5-B06D-E14220219D83}</x14:id>
        </ext>
      </extLst>
    </cfRule>
  </conditionalFormatting>
  <conditionalFormatting sqref="CE13">
    <cfRule type="cellIs" dxfId="401" priority="1379" operator="lessThan">
      <formula>0.7</formula>
    </cfRule>
  </conditionalFormatting>
  <conditionalFormatting sqref="CE14">
    <cfRule type="dataBar" priority="13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{CEA2770B-22A0-41A0-983D-E8E12531BD56}</x14:id>
        </ext>
      </extLst>
    </cfRule>
  </conditionalFormatting>
  <conditionalFormatting sqref="CE14">
    <cfRule type="cellIs" dxfId="400" priority="1377" operator="lessThan">
      <formula>0.7</formula>
    </cfRule>
  </conditionalFormatting>
  <conditionalFormatting sqref="CE15">
    <cfRule type="dataBar" priority="13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{AAC1441B-F181-43D3-B1F4-933FF9CFC24C}</x14:id>
        </ext>
      </extLst>
    </cfRule>
  </conditionalFormatting>
  <conditionalFormatting sqref="CE15">
    <cfRule type="cellIs" dxfId="399" priority="1375" operator="lessThan">
      <formula>0.7</formula>
    </cfRule>
  </conditionalFormatting>
  <conditionalFormatting sqref="CE16">
    <cfRule type="dataBar" priority="13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{898EC867-65C9-4D14-AAAB-14E5CDFDEE44}</x14:id>
        </ext>
      </extLst>
    </cfRule>
  </conditionalFormatting>
  <conditionalFormatting sqref="CE17">
    <cfRule type="dataBar" priority="13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{FE6F5EE6-898C-4517-AF5D-1E9F260F0270}</x14:id>
        </ext>
      </extLst>
    </cfRule>
  </conditionalFormatting>
  <conditionalFormatting sqref="CE17">
    <cfRule type="cellIs" dxfId="398" priority="1371" operator="lessThan">
      <formula>0.7</formula>
    </cfRule>
  </conditionalFormatting>
  <conditionalFormatting sqref="CE18">
    <cfRule type="dataBar" priority="13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{747E2009-24D5-4FBB-80D5-860869620A5D}</x14:id>
        </ext>
      </extLst>
    </cfRule>
  </conditionalFormatting>
  <conditionalFormatting sqref="CE19">
    <cfRule type="dataBar" priority="13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{A69B5FA5-8138-41CE-B7BE-3F8F984DBFEC}</x14:id>
        </ext>
      </extLst>
    </cfRule>
  </conditionalFormatting>
  <conditionalFormatting sqref="CE19">
    <cfRule type="cellIs" dxfId="397" priority="1367" operator="lessThan">
      <formula>0.7</formula>
    </cfRule>
  </conditionalFormatting>
  <conditionalFormatting sqref="CE20">
    <cfRule type="dataBar" priority="13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{6A84132F-5EA0-472A-9B8F-249D72AEEC83}</x14:id>
        </ext>
      </extLst>
    </cfRule>
  </conditionalFormatting>
  <conditionalFormatting sqref="CE20">
    <cfRule type="cellIs" dxfId="396" priority="1365" operator="lessThan">
      <formula>0.7</formula>
    </cfRule>
  </conditionalFormatting>
  <conditionalFormatting sqref="CE23">
    <cfRule type="dataBar" priority="13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{E67C1748-979A-4DC7-94F4-C7C40D05C76D}</x14:id>
        </ext>
      </extLst>
    </cfRule>
  </conditionalFormatting>
  <conditionalFormatting sqref="CE23">
    <cfRule type="cellIs" dxfId="395" priority="1363" operator="lessThan">
      <formula>0.7</formula>
    </cfRule>
  </conditionalFormatting>
  <conditionalFormatting sqref="CE21">
    <cfRule type="dataBar" priority="13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{C4EB3339-DED6-4DE4-B583-41E896AD4F61}</x14:id>
        </ext>
      </extLst>
    </cfRule>
  </conditionalFormatting>
  <conditionalFormatting sqref="CE21">
    <cfRule type="cellIs" dxfId="394" priority="1361" operator="lessThan">
      <formula>0.7</formula>
    </cfRule>
  </conditionalFormatting>
  <conditionalFormatting sqref="CE22">
    <cfRule type="dataBar" priority="13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{B52FC413-3E1A-4FB6-8B90-4ADBB5BCCEED}</x14:id>
        </ext>
      </extLst>
    </cfRule>
  </conditionalFormatting>
  <conditionalFormatting sqref="CE22">
    <cfRule type="cellIs" dxfId="393" priority="1359" operator="lessThan">
      <formula>0.7</formula>
    </cfRule>
  </conditionalFormatting>
  <conditionalFormatting sqref="CI11">
    <cfRule type="dataBar" priority="13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{D101B6BB-B438-46B7-922E-7D712E4B725A}</x14:id>
        </ext>
      </extLst>
    </cfRule>
  </conditionalFormatting>
  <conditionalFormatting sqref="CI9">
    <cfRule type="dataBar" priority="13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{7E945BFC-E04A-45AC-947E-55211B18321F}</x14:id>
        </ext>
      </extLst>
    </cfRule>
  </conditionalFormatting>
  <conditionalFormatting sqref="CI7:CI11">
    <cfRule type="cellIs" dxfId="392" priority="1352" operator="lessThan">
      <formula>0.7</formula>
    </cfRule>
  </conditionalFormatting>
  <conditionalFormatting sqref="CI12">
    <cfRule type="dataBar" priority="13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{F492E552-2ADD-4208-B854-96F85B83A34D}</x14:id>
        </ext>
      </extLst>
    </cfRule>
  </conditionalFormatting>
  <conditionalFormatting sqref="CI12">
    <cfRule type="cellIs" dxfId="391" priority="1350" operator="lessThan">
      <formula>0.7</formula>
    </cfRule>
  </conditionalFormatting>
  <conditionalFormatting sqref="CI13">
    <cfRule type="dataBar" priority="13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{12897649-FAC6-49E5-991B-6852DFA97E5B}</x14:id>
        </ext>
      </extLst>
    </cfRule>
  </conditionalFormatting>
  <conditionalFormatting sqref="CI13">
    <cfRule type="cellIs" dxfId="390" priority="1348" operator="lessThan">
      <formula>0.7</formula>
    </cfRule>
  </conditionalFormatting>
  <conditionalFormatting sqref="CI14">
    <cfRule type="cellIs" dxfId="389" priority="1346" operator="lessThan">
      <formula>0.7</formula>
    </cfRule>
  </conditionalFormatting>
  <conditionalFormatting sqref="CI15">
    <cfRule type="dataBar" priority="13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{CDAD9DCB-74D2-48C4-A308-4A8F01F25883}</x14:id>
        </ext>
      </extLst>
    </cfRule>
  </conditionalFormatting>
  <conditionalFormatting sqref="CI15">
    <cfRule type="cellIs" dxfId="388" priority="1344" operator="lessThan">
      <formula>0.7</formula>
    </cfRule>
  </conditionalFormatting>
  <conditionalFormatting sqref="CI16">
    <cfRule type="dataBar" priority="13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{5C4C5762-3E74-4957-847A-DF30F7C141E9}</x14:id>
        </ext>
      </extLst>
    </cfRule>
  </conditionalFormatting>
  <conditionalFormatting sqref="CI16">
    <cfRule type="cellIs" dxfId="387" priority="1342" operator="lessThan">
      <formula>0.7</formula>
    </cfRule>
  </conditionalFormatting>
  <conditionalFormatting sqref="CI17">
    <cfRule type="dataBar" priority="13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{84FDE852-61FD-40EF-ACF3-32EB14DEB143}</x14:id>
        </ext>
      </extLst>
    </cfRule>
  </conditionalFormatting>
  <conditionalFormatting sqref="CI17">
    <cfRule type="cellIs" dxfId="386" priority="1340" operator="lessThan">
      <formula>0.7</formula>
    </cfRule>
  </conditionalFormatting>
  <conditionalFormatting sqref="CI18">
    <cfRule type="dataBar" priority="13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{DEF0B429-E817-4F93-BD80-FC689E39AFB6}</x14:id>
        </ext>
      </extLst>
    </cfRule>
  </conditionalFormatting>
  <conditionalFormatting sqref="CI18">
    <cfRule type="cellIs" dxfId="385" priority="1338" operator="lessThan">
      <formula>0.7</formula>
    </cfRule>
  </conditionalFormatting>
  <conditionalFormatting sqref="CI19">
    <cfRule type="dataBar" priority="13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{53225219-4E97-4E6A-A1B2-8F9B89B6C2AF}</x14:id>
        </ext>
      </extLst>
    </cfRule>
  </conditionalFormatting>
  <conditionalFormatting sqref="CM11">
    <cfRule type="dataBar" priority="13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{ABDA1E2A-DDD7-4023-A9EE-0AB92FD46A9F}</x14:id>
        </ext>
      </extLst>
    </cfRule>
  </conditionalFormatting>
  <conditionalFormatting sqref="CM10">
    <cfRule type="dataBar" priority="13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{BD1B323C-9368-461C-98A9-FD70BE0651C1}</x14:id>
        </ext>
      </extLst>
    </cfRule>
  </conditionalFormatting>
  <conditionalFormatting sqref="CM7:CM8">
    <cfRule type="dataBar" priority="13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{480CF747-B7A4-44B3-AEB9-F9C5DDE98F53}</x14:id>
        </ext>
      </extLst>
    </cfRule>
  </conditionalFormatting>
  <conditionalFormatting sqref="CM6">
    <cfRule type="dataBar" priority="13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{8667DC69-3807-4AD7-B5A2-378B21824594}</x14:id>
        </ext>
      </extLst>
    </cfRule>
  </conditionalFormatting>
  <conditionalFormatting sqref="CM9">
    <cfRule type="dataBar" priority="13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{A3EEC05A-7795-480A-BA6E-C7F2AF0B5B40}</x14:id>
        </ext>
      </extLst>
    </cfRule>
  </conditionalFormatting>
  <conditionalFormatting sqref="CM7:CM11">
    <cfRule type="cellIs" dxfId="384" priority="1321" operator="lessThan">
      <formula>0.7</formula>
    </cfRule>
  </conditionalFormatting>
  <conditionalFormatting sqref="CM12">
    <cfRule type="dataBar" priority="13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{FA442446-371A-47DA-BE10-AB0280B918FC}</x14:id>
        </ext>
      </extLst>
    </cfRule>
  </conditionalFormatting>
  <conditionalFormatting sqref="CM12">
    <cfRule type="cellIs" dxfId="383" priority="1319" operator="lessThan">
      <formula>0.7</formula>
    </cfRule>
  </conditionalFormatting>
  <conditionalFormatting sqref="CM13">
    <cfRule type="dataBar" priority="13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{32D89579-857E-475E-951E-6C54921B783D}</x14:id>
        </ext>
      </extLst>
    </cfRule>
  </conditionalFormatting>
  <conditionalFormatting sqref="CM13">
    <cfRule type="cellIs" dxfId="382" priority="1317" operator="lessThan">
      <formula>0.7</formula>
    </cfRule>
  </conditionalFormatting>
  <conditionalFormatting sqref="CM14">
    <cfRule type="dataBar" priority="13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{131D3173-4B48-444D-AAF2-C1B0BE8D7608}</x14:id>
        </ext>
      </extLst>
    </cfRule>
  </conditionalFormatting>
  <conditionalFormatting sqref="CM14">
    <cfRule type="cellIs" dxfId="381" priority="1315" operator="lessThan">
      <formula>0.7</formula>
    </cfRule>
  </conditionalFormatting>
  <conditionalFormatting sqref="CM15">
    <cfRule type="dataBar" priority="13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{D387AF2C-BEEC-4C94-A09B-1975698A738E}</x14:id>
        </ext>
      </extLst>
    </cfRule>
  </conditionalFormatting>
  <conditionalFormatting sqref="CM15">
    <cfRule type="cellIs" dxfId="380" priority="1313" operator="lessThan">
      <formula>0.7</formula>
    </cfRule>
  </conditionalFormatting>
  <conditionalFormatting sqref="CM16">
    <cfRule type="dataBar" priority="13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{621ADBBA-C563-45AA-A5E3-E94535866E3D}</x14:id>
        </ext>
      </extLst>
    </cfRule>
  </conditionalFormatting>
  <conditionalFormatting sqref="CM16">
    <cfRule type="cellIs" dxfId="379" priority="1311" operator="lessThan">
      <formula>0.7</formula>
    </cfRule>
  </conditionalFormatting>
  <conditionalFormatting sqref="CM17">
    <cfRule type="dataBar" priority="13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{564C91FD-A1D7-446F-A09C-41A06940A073}</x14:id>
        </ext>
      </extLst>
    </cfRule>
  </conditionalFormatting>
  <conditionalFormatting sqref="CM17">
    <cfRule type="cellIs" dxfId="378" priority="1309" operator="lessThan">
      <formula>0.7</formula>
    </cfRule>
  </conditionalFormatting>
  <conditionalFormatting sqref="CM18">
    <cfRule type="dataBar" priority="13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{481A41EF-7CF8-4310-B397-12CDCAF4F098}</x14:id>
        </ext>
      </extLst>
    </cfRule>
  </conditionalFormatting>
  <conditionalFormatting sqref="CM18">
    <cfRule type="cellIs" dxfId="377" priority="1307" operator="lessThan">
      <formula>0.7</formula>
    </cfRule>
  </conditionalFormatting>
  <conditionalFormatting sqref="CM19">
    <cfRule type="cellIs" dxfId="376" priority="1305" operator="lessThan">
      <formula>0.7</formula>
    </cfRule>
  </conditionalFormatting>
  <conditionalFormatting sqref="CM22">
    <cfRule type="dataBar" priority="13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{F4B7C8B2-2884-4044-8541-65E8D688AD6E}</x14:id>
        </ext>
      </extLst>
    </cfRule>
  </conditionalFormatting>
  <conditionalFormatting sqref="CM23">
    <cfRule type="dataBar" priority="13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{AE80C069-C33B-4029-B7EF-E746F868FBBD}</x14:id>
        </ext>
      </extLst>
    </cfRule>
  </conditionalFormatting>
  <conditionalFormatting sqref="CM23">
    <cfRule type="cellIs" dxfId="375" priority="1301" operator="lessThan">
      <formula>0.7</formula>
    </cfRule>
  </conditionalFormatting>
  <conditionalFormatting sqref="CM20">
    <cfRule type="dataBar" priority="13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{B0575FEE-FFC5-46DB-9258-F2D13638ECB0}</x14:id>
        </ext>
      </extLst>
    </cfRule>
  </conditionalFormatting>
  <conditionalFormatting sqref="CM20">
    <cfRule type="cellIs" dxfId="374" priority="1299" operator="lessThan">
      <formula>0.7</formula>
    </cfRule>
  </conditionalFormatting>
  <conditionalFormatting sqref="CM21">
    <cfRule type="dataBar" priority="12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{95993AEE-0981-4BBB-9D1B-7E64409BC48A}</x14:id>
        </ext>
      </extLst>
    </cfRule>
  </conditionalFormatting>
  <conditionalFormatting sqref="CM21">
    <cfRule type="cellIs" dxfId="373" priority="1297" operator="lessThan">
      <formula>0.7</formula>
    </cfRule>
  </conditionalFormatting>
  <conditionalFormatting sqref="CM34">
    <cfRule type="dataBar" priority="12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{6BF147C6-ED33-446F-AEAF-C147C3B5ECE6}</x14:id>
        </ext>
      </extLst>
    </cfRule>
  </conditionalFormatting>
  <conditionalFormatting sqref="CQ10">
    <cfRule type="dataBar" priority="12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{5B475E34-7690-476C-AE8E-DA4E2F557C29}</x14:id>
        </ext>
      </extLst>
    </cfRule>
  </conditionalFormatting>
  <conditionalFormatting sqref="CQ6">
    <cfRule type="dataBar" priority="129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{DCCBC3F7-62BA-4A6D-A883-7DE982CE258F}</x14:id>
        </ext>
      </extLst>
    </cfRule>
  </conditionalFormatting>
  <conditionalFormatting sqref="CQ7:CQ11">
    <cfRule type="cellIs" dxfId="372" priority="1290" operator="lessThan">
      <formula>0.7</formula>
    </cfRule>
  </conditionalFormatting>
  <conditionalFormatting sqref="CQ12">
    <cfRule type="dataBar" priority="12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{113434C6-33DF-4A77-B9A7-D37847FD19E9}</x14:id>
        </ext>
      </extLst>
    </cfRule>
  </conditionalFormatting>
  <conditionalFormatting sqref="CQ12">
    <cfRule type="cellIs" dxfId="371" priority="1288" operator="lessThan">
      <formula>0.7</formula>
    </cfRule>
  </conditionalFormatting>
  <conditionalFormatting sqref="CQ13">
    <cfRule type="dataBar" priority="12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{203A69F5-7383-44DA-8714-394CC3340732}</x14:id>
        </ext>
      </extLst>
    </cfRule>
  </conditionalFormatting>
  <conditionalFormatting sqref="CQ13">
    <cfRule type="cellIs" dxfId="370" priority="1286" operator="lessThan">
      <formula>0.7</formula>
    </cfRule>
  </conditionalFormatting>
  <conditionalFormatting sqref="CQ14">
    <cfRule type="dataBar" priority="12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{0CBBA2AD-A2FA-47A2-AAFF-0341B4F5E5E6}</x14:id>
        </ext>
      </extLst>
    </cfRule>
  </conditionalFormatting>
  <conditionalFormatting sqref="CQ14">
    <cfRule type="cellIs" dxfId="369" priority="1284" operator="lessThan">
      <formula>0.7</formula>
    </cfRule>
  </conditionalFormatting>
  <conditionalFormatting sqref="CQ15">
    <cfRule type="dataBar" priority="12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{3B956620-B772-4186-B379-0C31B0FC67A8}</x14:id>
        </ext>
      </extLst>
    </cfRule>
  </conditionalFormatting>
  <conditionalFormatting sqref="CQ15">
    <cfRule type="cellIs" dxfId="368" priority="1282" operator="lessThan">
      <formula>0.7</formula>
    </cfRule>
  </conditionalFormatting>
  <conditionalFormatting sqref="CQ17">
    <cfRule type="dataBar" priority="12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{D41A6B80-6304-4151-A49D-A7DC5B37D433}</x14:id>
        </ext>
      </extLst>
    </cfRule>
  </conditionalFormatting>
  <conditionalFormatting sqref="CQ17">
    <cfRule type="cellIs" dxfId="367" priority="1280" operator="lessThan">
      <formula>0.7</formula>
    </cfRule>
  </conditionalFormatting>
  <conditionalFormatting sqref="CQ16">
    <cfRule type="dataBar" priority="12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{28E73688-7FAB-4B28-AFA1-E0AF4F82C9D6}</x14:id>
        </ext>
      </extLst>
    </cfRule>
  </conditionalFormatting>
  <conditionalFormatting sqref="CQ16">
    <cfRule type="cellIs" dxfId="366" priority="1278" operator="lessThan">
      <formula>0.7</formula>
    </cfRule>
  </conditionalFormatting>
  <conditionalFormatting sqref="CQ18">
    <cfRule type="dataBar" priority="12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{D866C1C9-9560-4FA1-ACBE-974416746F22}</x14:id>
        </ext>
      </extLst>
    </cfRule>
  </conditionalFormatting>
  <conditionalFormatting sqref="CQ18">
    <cfRule type="cellIs" dxfId="365" priority="1276" operator="lessThan">
      <formula>0.7</formula>
    </cfRule>
  </conditionalFormatting>
  <conditionalFormatting sqref="CQ19">
    <cfRule type="dataBar" priority="12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{1F3EBCFA-D1CE-4383-801C-A6B1D2813998}</x14:id>
        </ext>
      </extLst>
    </cfRule>
  </conditionalFormatting>
  <conditionalFormatting sqref="CQ19">
    <cfRule type="cellIs" dxfId="364" priority="1274" operator="lessThan">
      <formula>0.7</formula>
    </cfRule>
  </conditionalFormatting>
  <conditionalFormatting sqref="CQ20">
    <cfRule type="dataBar" priority="12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{8C1DE256-0B66-4D5E-B9F9-EC1D8954BA49}</x14:id>
        </ext>
      </extLst>
    </cfRule>
  </conditionalFormatting>
  <conditionalFormatting sqref="CQ20">
    <cfRule type="cellIs" dxfId="363" priority="1272" operator="lessThan">
      <formula>0.7</formula>
    </cfRule>
  </conditionalFormatting>
  <conditionalFormatting sqref="CQ22">
    <cfRule type="dataBar" priority="12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{AD4F80E8-EB18-47F5-812E-AA40368BD0D0}</x14:id>
        </ext>
      </extLst>
    </cfRule>
  </conditionalFormatting>
  <conditionalFormatting sqref="CQ22">
    <cfRule type="cellIs" dxfId="362" priority="1270" operator="lessThan">
      <formula>0.7</formula>
    </cfRule>
  </conditionalFormatting>
  <conditionalFormatting sqref="CQ23">
    <cfRule type="dataBar" priority="12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{1D9C103C-E127-42EC-B0CF-67F2D8A92B8F}</x14:id>
        </ext>
      </extLst>
    </cfRule>
  </conditionalFormatting>
  <conditionalFormatting sqref="CQ23">
    <cfRule type="cellIs" dxfId="361" priority="1268" operator="lessThan">
      <formula>0.7</formula>
    </cfRule>
  </conditionalFormatting>
  <conditionalFormatting sqref="CQ21">
    <cfRule type="dataBar" priority="12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{044DCD29-7E76-48DF-9514-06845E1479C9}</x14:id>
        </ext>
      </extLst>
    </cfRule>
  </conditionalFormatting>
  <conditionalFormatting sqref="CQ21">
    <cfRule type="cellIs" dxfId="360" priority="1266" operator="lessThan">
      <formula>0.7</formula>
    </cfRule>
  </conditionalFormatting>
  <conditionalFormatting sqref="CQ34">
    <cfRule type="dataBar" priority="12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{F9290D15-58E7-482E-86A7-FAEBA2DF9D36}</x14:id>
        </ext>
      </extLst>
    </cfRule>
  </conditionalFormatting>
  <conditionalFormatting sqref="CZ11">
    <cfRule type="dataBar" priority="12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{A207ACE1-EAFB-4160-AA1E-9C20C98C6858}</x14:id>
        </ext>
      </extLst>
    </cfRule>
  </conditionalFormatting>
  <conditionalFormatting sqref="CZ10">
    <cfRule type="dataBar" priority="12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{4D56575D-61D1-4371-BA24-AE41326392C8}</x14:id>
        </ext>
      </extLst>
    </cfRule>
  </conditionalFormatting>
  <conditionalFormatting sqref="CZ7:CZ9">
    <cfRule type="dataBar" priority="12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{F37FA14A-1A46-427E-92E3-96925B2A78B8}</x14:id>
        </ext>
      </extLst>
    </cfRule>
  </conditionalFormatting>
  <conditionalFormatting sqref="CZ6">
    <cfRule type="dataBar" priority="12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{0ECF4B6C-9AF5-4AE8-8B13-08EC6065E6CC}</x14:id>
        </ext>
      </extLst>
    </cfRule>
  </conditionalFormatting>
  <conditionalFormatting sqref="CZ7:CZ11">
    <cfRule type="cellIs" dxfId="359" priority="1260" operator="lessThan">
      <formula>0.7</formula>
    </cfRule>
  </conditionalFormatting>
  <conditionalFormatting sqref="CZ13">
    <cfRule type="dataBar" priority="12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{F6643160-C71F-40BD-9C1E-86449DB581D7}</x14:id>
        </ext>
      </extLst>
    </cfRule>
  </conditionalFormatting>
  <conditionalFormatting sqref="CZ13">
    <cfRule type="cellIs" dxfId="358" priority="1258" operator="lessThan">
      <formula>0.7</formula>
    </cfRule>
  </conditionalFormatting>
  <conditionalFormatting sqref="CZ12">
    <cfRule type="dataBar" priority="12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{ACD8B865-0907-4D29-8311-BE697899B457}</x14:id>
        </ext>
      </extLst>
    </cfRule>
  </conditionalFormatting>
  <conditionalFormatting sqref="CZ12">
    <cfRule type="cellIs" dxfId="357" priority="1256" operator="lessThan">
      <formula>0.7</formula>
    </cfRule>
  </conditionalFormatting>
  <conditionalFormatting sqref="CZ14">
    <cfRule type="dataBar" priority="12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{9E9FF83C-A958-4FA5-BC32-7EC400BF46C3}</x14:id>
        </ext>
      </extLst>
    </cfRule>
  </conditionalFormatting>
  <conditionalFormatting sqref="CZ14">
    <cfRule type="cellIs" dxfId="356" priority="1254" operator="lessThan">
      <formula>0.7</formula>
    </cfRule>
  </conditionalFormatting>
  <conditionalFormatting sqref="CZ15">
    <cfRule type="dataBar" priority="12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{DEAF4197-DFB8-4D3F-A706-6B6CCFEB389E}</x14:id>
        </ext>
      </extLst>
    </cfRule>
  </conditionalFormatting>
  <conditionalFormatting sqref="CZ15">
    <cfRule type="cellIs" dxfId="355" priority="1252" operator="lessThan">
      <formula>0.7</formula>
    </cfRule>
  </conditionalFormatting>
  <conditionalFormatting sqref="CZ16">
    <cfRule type="dataBar" priority="12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{8BA34ABF-DD75-4054-A5B4-F7D68D655E58}</x14:id>
        </ext>
      </extLst>
    </cfRule>
  </conditionalFormatting>
  <conditionalFormatting sqref="CZ16">
    <cfRule type="cellIs" dxfId="354" priority="1250" operator="lessThan">
      <formula>0.7</formula>
    </cfRule>
  </conditionalFormatting>
  <conditionalFormatting sqref="CZ17">
    <cfRule type="dataBar" priority="12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{DAB43277-5103-44D1-AF25-901D59C26D3B}</x14:id>
        </ext>
      </extLst>
    </cfRule>
  </conditionalFormatting>
  <conditionalFormatting sqref="CZ17">
    <cfRule type="cellIs" dxfId="353" priority="1248" operator="lessThan">
      <formula>0.7</formula>
    </cfRule>
  </conditionalFormatting>
  <conditionalFormatting sqref="CZ18">
    <cfRule type="dataBar" priority="12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{C98CC675-E9EE-48E0-853A-0EEA2C53B209}</x14:id>
        </ext>
      </extLst>
    </cfRule>
  </conditionalFormatting>
  <conditionalFormatting sqref="CZ18">
    <cfRule type="cellIs" dxfId="352" priority="1246" operator="lessThan">
      <formula>0.7</formula>
    </cfRule>
  </conditionalFormatting>
  <conditionalFormatting sqref="CZ19">
    <cfRule type="dataBar" priority="12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{640E6C11-4B11-45A2-940D-FE2AD71714E1}</x14:id>
        </ext>
      </extLst>
    </cfRule>
  </conditionalFormatting>
  <conditionalFormatting sqref="CZ19">
    <cfRule type="cellIs" dxfId="351" priority="1244" operator="lessThan">
      <formula>0.7</formula>
    </cfRule>
  </conditionalFormatting>
  <conditionalFormatting sqref="CZ20">
    <cfRule type="dataBar" priority="12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{843324F1-7C7D-464E-8A8D-C82ADBE61A9C}</x14:id>
        </ext>
      </extLst>
    </cfRule>
  </conditionalFormatting>
  <conditionalFormatting sqref="CZ20">
    <cfRule type="cellIs" dxfId="350" priority="1242" operator="lessThan">
      <formula>0.7</formula>
    </cfRule>
  </conditionalFormatting>
  <conditionalFormatting sqref="CZ22">
    <cfRule type="dataBar" priority="12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{82923528-233D-4AAE-8A2E-3D7C50A996AB}</x14:id>
        </ext>
      </extLst>
    </cfRule>
  </conditionalFormatting>
  <conditionalFormatting sqref="CZ22">
    <cfRule type="cellIs" dxfId="349" priority="1240" operator="lessThan">
      <formula>0.7</formula>
    </cfRule>
  </conditionalFormatting>
  <conditionalFormatting sqref="CZ23">
    <cfRule type="dataBar" priority="12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{90C39B8C-F458-4259-88D0-465EEB59C552}</x14:id>
        </ext>
      </extLst>
    </cfRule>
  </conditionalFormatting>
  <conditionalFormatting sqref="CZ23">
    <cfRule type="cellIs" dxfId="348" priority="1238" operator="lessThan">
      <formula>0.7</formula>
    </cfRule>
  </conditionalFormatting>
  <conditionalFormatting sqref="CZ21">
    <cfRule type="dataBar" priority="12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{CADEC8FC-E715-4B9E-98A6-1DB753BD1740}</x14:id>
        </ext>
      </extLst>
    </cfRule>
  </conditionalFormatting>
  <conditionalFormatting sqref="CZ21">
    <cfRule type="cellIs" dxfId="347" priority="1236" operator="lessThan">
      <formula>0.7</formula>
    </cfRule>
  </conditionalFormatting>
  <conditionalFormatting sqref="H11">
    <cfRule type="dataBar" priority="12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{76B941D1-5F77-4D64-9C6D-1AA4AE9ADD02}</x14:id>
        </ext>
      </extLst>
    </cfRule>
  </conditionalFormatting>
  <conditionalFormatting sqref="H10">
    <cfRule type="dataBar" priority="123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{E6D8BF92-5320-4A60-875B-362AEE398B0F}</x14:id>
        </ext>
      </extLst>
    </cfRule>
  </conditionalFormatting>
  <conditionalFormatting sqref="H7:H8">
    <cfRule type="dataBar" priority="12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{C2320CCC-4266-4C73-936C-8B648598B542}</x14:id>
        </ext>
      </extLst>
    </cfRule>
  </conditionalFormatting>
  <conditionalFormatting sqref="H6">
    <cfRule type="dataBar" priority="12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{F320AD19-614A-4CC0-A0B2-07C3A8E89A16}</x14:id>
        </ext>
      </extLst>
    </cfRule>
  </conditionalFormatting>
  <conditionalFormatting sqref="H9">
    <cfRule type="dataBar" priority="12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{B2D26C22-DA3D-4E76-A435-C3D377A9F9C8}</x14:id>
        </ext>
      </extLst>
    </cfRule>
  </conditionalFormatting>
  <conditionalFormatting sqref="H7:H11">
    <cfRule type="cellIs" dxfId="346" priority="1230" operator="lessThan">
      <formula>0.7</formula>
    </cfRule>
  </conditionalFormatting>
  <conditionalFormatting sqref="H12">
    <cfRule type="dataBar" priority="12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{12BB3C14-A860-4C04-A2D0-907BF61BE73A}</x14:id>
        </ext>
      </extLst>
    </cfRule>
  </conditionalFormatting>
  <conditionalFormatting sqref="H12">
    <cfRule type="cellIs" dxfId="345" priority="1228" operator="lessThan">
      <formula>0.7</formula>
    </cfRule>
  </conditionalFormatting>
  <conditionalFormatting sqref="H18">
    <cfRule type="dataBar" priority="12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{23B9D4CF-26D2-42BC-BE09-C3B657B46610}</x14:id>
        </ext>
      </extLst>
    </cfRule>
  </conditionalFormatting>
  <conditionalFormatting sqref="H18">
    <cfRule type="cellIs" dxfId="344" priority="1226" operator="lessThan">
      <formula>0.7</formula>
    </cfRule>
  </conditionalFormatting>
  <conditionalFormatting sqref="H20">
    <cfRule type="cellIs" dxfId="343" priority="1212" operator="lessThan">
      <formula>0.7</formula>
    </cfRule>
  </conditionalFormatting>
  <conditionalFormatting sqref="H13">
    <cfRule type="dataBar" priority="12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{C81031E4-16C6-4B28-B8B1-5B8956AC17ED}</x14:id>
        </ext>
      </extLst>
    </cfRule>
  </conditionalFormatting>
  <conditionalFormatting sqref="H13">
    <cfRule type="cellIs" dxfId="342" priority="1224" operator="lessThan">
      <formula>0.7</formula>
    </cfRule>
  </conditionalFormatting>
  <conditionalFormatting sqref="H14">
    <cfRule type="dataBar" priority="12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{4EA8DFA4-47CD-4F21-8F3D-A408424C324F}</x14:id>
        </ext>
      </extLst>
    </cfRule>
  </conditionalFormatting>
  <conditionalFormatting sqref="H14">
    <cfRule type="cellIs" dxfId="341" priority="1222" operator="lessThan">
      <formula>0.7</formula>
    </cfRule>
  </conditionalFormatting>
  <conditionalFormatting sqref="H15">
    <cfRule type="dataBar" priority="12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{89548690-95BB-40E4-9505-A224394BA29B}</x14:id>
        </ext>
      </extLst>
    </cfRule>
  </conditionalFormatting>
  <conditionalFormatting sqref="H15">
    <cfRule type="cellIs" dxfId="340" priority="1220" operator="lessThan">
      <formula>0.7</formula>
    </cfRule>
  </conditionalFormatting>
  <conditionalFormatting sqref="H17">
    <cfRule type="dataBar" priority="12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{1C56489A-7963-45D1-B429-3C94E5CA5833}</x14:id>
        </ext>
      </extLst>
    </cfRule>
  </conditionalFormatting>
  <conditionalFormatting sqref="H17">
    <cfRule type="cellIs" dxfId="339" priority="1216" operator="lessThan">
      <formula>0.7</formula>
    </cfRule>
  </conditionalFormatting>
  <conditionalFormatting sqref="H23">
    <cfRule type="dataBar" priority="12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{F76D6524-4ED5-49EE-9AED-B4D7B9D6F672}</x14:id>
        </ext>
      </extLst>
    </cfRule>
  </conditionalFormatting>
  <conditionalFormatting sqref="H23">
    <cfRule type="cellIs" dxfId="338" priority="1210" operator="lessThan">
      <formula>0.7</formula>
    </cfRule>
  </conditionalFormatting>
  <conditionalFormatting sqref="H21">
    <cfRule type="dataBar" priority="12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{F754D07F-9C49-40A8-93C8-D660A322B624}</x14:id>
        </ext>
      </extLst>
    </cfRule>
  </conditionalFormatting>
  <conditionalFormatting sqref="H21">
    <cfRule type="cellIs" dxfId="337" priority="1208" operator="lessThan">
      <formula>0.7</formula>
    </cfRule>
  </conditionalFormatting>
  <conditionalFormatting sqref="H24">
    <cfRule type="dataBar" priority="12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{3DAAFE2D-B628-45D4-86F6-EF5B59E1B944}</x14:id>
        </ext>
      </extLst>
    </cfRule>
  </conditionalFormatting>
  <conditionalFormatting sqref="H24">
    <cfRule type="cellIs" dxfId="336" priority="1206" operator="lessThan">
      <formula>0.7</formula>
    </cfRule>
  </conditionalFormatting>
  <conditionalFormatting sqref="H29">
    <cfRule type="dataBar" priority="12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{F71365CA-7A6F-47F7-9454-54817E9FD4D4}</x14:id>
        </ext>
      </extLst>
    </cfRule>
  </conditionalFormatting>
  <conditionalFormatting sqref="H29">
    <cfRule type="cellIs" dxfId="335" priority="1204" operator="lessThan">
      <formula>0.7</formula>
    </cfRule>
  </conditionalFormatting>
  <conditionalFormatting sqref="H32">
    <cfRule type="dataBar" priority="12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{DB739F7A-225B-4D9B-9B1A-8D75196E6E62}</x14:id>
        </ext>
      </extLst>
    </cfRule>
  </conditionalFormatting>
  <conditionalFormatting sqref="H31">
    <cfRule type="dataBar" priority="12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{9A7118A1-912B-4CF2-8868-462274385814}</x14:id>
        </ext>
      </extLst>
    </cfRule>
  </conditionalFormatting>
  <conditionalFormatting sqref="H33">
    <cfRule type="dataBar" priority="12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{DEDDFA49-34EE-4ED0-96F2-0B31E1CDEB8A}</x14:id>
        </ext>
      </extLst>
    </cfRule>
  </conditionalFormatting>
  <conditionalFormatting sqref="H31:H33">
    <cfRule type="cellIs" dxfId="334" priority="1200" operator="lessThan">
      <formula>0.7</formula>
    </cfRule>
  </conditionalFormatting>
  <conditionalFormatting sqref="H34">
    <cfRule type="dataBar" priority="11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{5899B196-C122-4633-A3B5-A0E637657FB7}</x14:id>
        </ext>
      </extLst>
    </cfRule>
  </conditionalFormatting>
  <conditionalFormatting sqref="L11">
    <cfRule type="dataBar" priority="11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{9FF9AB28-9BE6-4087-A961-219A4C4AB7BC}</x14:id>
        </ext>
      </extLst>
    </cfRule>
  </conditionalFormatting>
  <conditionalFormatting sqref="L10">
    <cfRule type="dataBar" priority="11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{7486F222-A027-4FAF-A2FF-AFD2900D663C}</x14:id>
        </ext>
      </extLst>
    </cfRule>
  </conditionalFormatting>
  <conditionalFormatting sqref="L7:L8">
    <cfRule type="dataBar" priority="11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{E17024F6-EFDD-4A93-B648-8EA5B20333A4}</x14:id>
        </ext>
      </extLst>
    </cfRule>
  </conditionalFormatting>
  <conditionalFormatting sqref="L6">
    <cfRule type="dataBar" priority="11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{44F22E19-0F97-4794-A709-8AA74E722897}</x14:id>
        </ext>
      </extLst>
    </cfRule>
  </conditionalFormatting>
  <conditionalFormatting sqref="L9">
    <cfRule type="dataBar" priority="11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{3C6D48DE-73D6-48F6-AC9D-AFB6C0E1DD5A}</x14:id>
        </ext>
      </extLst>
    </cfRule>
  </conditionalFormatting>
  <conditionalFormatting sqref="L7:L11">
    <cfRule type="cellIs" dxfId="333" priority="1193" operator="lessThan">
      <formula>0.7</formula>
    </cfRule>
  </conditionalFormatting>
  <conditionalFormatting sqref="L13">
    <cfRule type="dataBar" priority="11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{A7E26982-55A8-4DA8-B9E4-0632F515CCA8}</x14:id>
        </ext>
      </extLst>
    </cfRule>
  </conditionalFormatting>
  <conditionalFormatting sqref="L13">
    <cfRule type="cellIs" dxfId="332" priority="1191" operator="lessThan">
      <formula>0.7</formula>
    </cfRule>
  </conditionalFormatting>
  <conditionalFormatting sqref="L12">
    <cfRule type="dataBar" priority="11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{03FA7E6A-7E89-40B0-8F88-3C529E35C238}</x14:id>
        </ext>
      </extLst>
    </cfRule>
  </conditionalFormatting>
  <conditionalFormatting sqref="L12">
    <cfRule type="cellIs" dxfId="331" priority="1189" operator="lessThan">
      <formula>0.7</formula>
    </cfRule>
  </conditionalFormatting>
  <conditionalFormatting sqref="L14">
    <cfRule type="dataBar" priority="11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{BE5E9DB4-52C2-4F9C-A7DF-A82EB03A9F56}</x14:id>
        </ext>
      </extLst>
    </cfRule>
  </conditionalFormatting>
  <conditionalFormatting sqref="L14">
    <cfRule type="cellIs" dxfId="330" priority="1187" operator="lessThan">
      <formula>0.7</formula>
    </cfRule>
  </conditionalFormatting>
  <conditionalFormatting sqref="L15">
    <cfRule type="dataBar" priority="11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{DFB7C3D3-7DA2-4DEE-924F-56B0D837F3AC}</x14:id>
        </ext>
      </extLst>
    </cfRule>
  </conditionalFormatting>
  <conditionalFormatting sqref="L15">
    <cfRule type="cellIs" dxfId="329" priority="1185" operator="lessThan">
      <formula>0.7</formula>
    </cfRule>
  </conditionalFormatting>
  <conditionalFormatting sqref="L16">
    <cfRule type="dataBar" priority="11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{0433DC60-90CC-4592-8BCB-97075681527C}</x14:id>
        </ext>
      </extLst>
    </cfRule>
  </conditionalFormatting>
  <conditionalFormatting sqref="L16">
    <cfRule type="cellIs" dxfId="328" priority="1183" operator="lessThan">
      <formula>0.7</formula>
    </cfRule>
  </conditionalFormatting>
  <conditionalFormatting sqref="L17">
    <cfRule type="dataBar" priority="11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{7E81FCFD-1CD3-498B-A8CC-63C23E2BBC56}</x14:id>
        </ext>
      </extLst>
    </cfRule>
  </conditionalFormatting>
  <conditionalFormatting sqref="L17">
    <cfRule type="cellIs" dxfId="327" priority="1181" operator="lessThan">
      <formula>0.7</formula>
    </cfRule>
  </conditionalFormatting>
  <conditionalFormatting sqref="L18">
    <cfRule type="dataBar" priority="11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{E89E9EDD-0273-43BB-BBF6-B47709236BA6}</x14:id>
        </ext>
      </extLst>
    </cfRule>
  </conditionalFormatting>
  <conditionalFormatting sqref="L18">
    <cfRule type="cellIs" dxfId="326" priority="1179" operator="lessThan">
      <formula>0.7</formula>
    </cfRule>
  </conditionalFormatting>
  <conditionalFormatting sqref="L19">
    <cfRule type="dataBar" priority="11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{0AD8516C-CB01-42F6-BAD1-77B99B586174}</x14:id>
        </ext>
      </extLst>
    </cfRule>
  </conditionalFormatting>
  <conditionalFormatting sqref="L19">
    <cfRule type="cellIs" dxfId="325" priority="1177" operator="lessThan">
      <formula>0.7</formula>
    </cfRule>
  </conditionalFormatting>
  <conditionalFormatting sqref="L20">
    <cfRule type="dataBar" priority="11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{E1DF5ECB-4F25-4842-AD5D-B159DAEB650B}</x14:id>
        </ext>
      </extLst>
    </cfRule>
  </conditionalFormatting>
  <conditionalFormatting sqref="L20">
    <cfRule type="cellIs" dxfId="324" priority="1175" operator="lessThan">
      <formula>0.7</formula>
    </cfRule>
  </conditionalFormatting>
  <conditionalFormatting sqref="L21">
    <cfRule type="dataBar" priority="11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{6830E9DF-1369-403D-A9C5-9E36F7552231}</x14:id>
        </ext>
      </extLst>
    </cfRule>
  </conditionalFormatting>
  <conditionalFormatting sqref="L21">
    <cfRule type="cellIs" dxfId="323" priority="1173" operator="lessThan">
      <formula>0.7</formula>
    </cfRule>
  </conditionalFormatting>
  <conditionalFormatting sqref="L22">
    <cfRule type="dataBar" priority="11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{8F338F72-FBDA-46FB-8F09-D67F258E86DE}</x14:id>
        </ext>
      </extLst>
    </cfRule>
  </conditionalFormatting>
  <conditionalFormatting sqref="L22">
    <cfRule type="cellIs" dxfId="322" priority="1171" operator="lessThan">
      <formula>0.7</formula>
    </cfRule>
  </conditionalFormatting>
  <conditionalFormatting sqref="L23">
    <cfRule type="dataBar" priority="11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{9B383E8C-E2CF-4577-99E8-086415E02A27}</x14:id>
        </ext>
      </extLst>
    </cfRule>
  </conditionalFormatting>
  <conditionalFormatting sqref="L23">
    <cfRule type="cellIs" dxfId="321" priority="1169" operator="lessThan">
      <formula>0.7</formula>
    </cfRule>
  </conditionalFormatting>
  <conditionalFormatting sqref="L24">
    <cfRule type="dataBar" priority="11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{621444BE-95BB-40F9-8AFD-0C0B3A854891}</x14:id>
        </ext>
      </extLst>
    </cfRule>
  </conditionalFormatting>
  <conditionalFormatting sqref="L24">
    <cfRule type="cellIs" dxfId="320" priority="1167" operator="lessThan">
      <formula>0.7</formula>
    </cfRule>
  </conditionalFormatting>
  <conditionalFormatting sqref="L29">
    <cfRule type="dataBar" priority="11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{DAA12EDC-7517-481C-9FF3-3C8277782666}</x14:id>
        </ext>
      </extLst>
    </cfRule>
  </conditionalFormatting>
  <conditionalFormatting sqref="L29">
    <cfRule type="cellIs" dxfId="319" priority="1165" operator="lessThan">
      <formula>0.7</formula>
    </cfRule>
  </conditionalFormatting>
  <conditionalFormatting sqref="L32">
    <cfRule type="dataBar" priority="11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{1894A6E8-564A-46B1-8BC1-A4DEB718AB68}</x14:id>
        </ext>
      </extLst>
    </cfRule>
  </conditionalFormatting>
  <conditionalFormatting sqref="L31">
    <cfRule type="dataBar" priority="11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{A41299E8-BADA-49CB-AA78-C18E736869BE}</x14:id>
        </ext>
      </extLst>
    </cfRule>
  </conditionalFormatting>
  <conditionalFormatting sqref="L33">
    <cfRule type="dataBar" priority="11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{20B335BF-F666-4C65-A9E4-04ACAB111714}</x14:id>
        </ext>
      </extLst>
    </cfRule>
  </conditionalFormatting>
  <conditionalFormatting sqref="L31:L33">
    <cfRule type="cellIs" dxfId="318" priority="1161" operator="lessThan">
      <formula>0.7</formula>
    </cfRule>
  </conditionalFormatting>
  <conditionalFormatting sqref="L34">
    <cfRule type="dataBar" priority="11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{D9E74A31-577C-43DB-90DE-A01834E1C004}</x14:id>
        </ext>
      </extLst>
    </cfRule>
  </conditionalFormatting>
  <conditionalFormatting sqref="P11">
    <cfRule type="dataBar" priority="11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{AE72296D-E023-4919-909F-3B649E2F84CB}</x14:id>
        </ext>
      </extLst>
    </cfRule>
  </conditionalFormatting>
  <conditionalFormatting sqref="P10">
    <cfRule type="dataBar" priority="11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{DB02D8F1-295A-4382-B33B-D8DC61167B98}</x14:id>
        </ext>
      </extLst>
    </cfRule>
  </conditionalFormatting>
  <conditionalFormatting sqref="P7:P8">
    <cfRule type="dataBar" priority="11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{54A3436A-A5D2-48C0-BA14-AC1BF3DA662E}</x14:id>
        </ext>
      </extLst>
    </cfRule>
  </conditionalFormatting>
  <conditionalFormatting sqref="P6">
    <cfRule type="dataBar" priority="11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{8E01ECD2-055E-449E-A200-3ECD05A95B55}</x14:id>
        </ext>
      </extLst>
    </cfRule>
  </conditionalFormatting>
  <conditionalFormatting sqref="P9">
    <cfRule type="dataBar" priority="11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{AC4CE979-ED07-42AB-8DD7-920D7E66979C}</x14:id>
        </ext>
      </extLst>
    </cfRule>
  </conditionalFormatting>
  <conditionalFormatting sqref="P7:P11">
    <cfRule type="cellIs" dxfId="317" priority="1154" operator="lessThan">
      <formula>0.7</formula>
    </cfRule>
  </conditionalFormatting>
  <conditionalFormatting sqref="P12">
    <cfRule type="dataBar" priority="11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{A9EA6F12-B4D9-42C7-AF84-0B032642E492}</x14:id>
        </ext>
      </extLst>
    </cfRule>
  </conditionalFormatting>
  <conditionalFormatting sqref="P12">
    <cfRule type="cellIs" dxfId="316" priority="1152" operator="lessThan">
      <formula>0.7</formula>
    </cfRule>
  </conditionalFormatting>
  <conditionalFormatting sqref="P13">
    <cfRule type="dataBar" priority="11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{A7027C16-2B55-4A88-B07E-5DBF04B6F492}</x14:id>
        </ext>
      </extLst>
    </cfRule>
  </conditionalFormatting>
  <conditionalFormatting sqref="P13">
    <cfRule type="cellIs" dxfId="315" priority="1150" operator="lessThan">
      <formula>0.7</formula>
    </cfRule>
  </conditionalFormatting>
  <conditionalFormatting sqref="P14">
    <cfRule type="dataBar" priority="11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{DF5D652F-06E1-4814-8C43-CFAABB5E12E2}</x14:id>
        </ext>
      </extLst>
    </cfRule>
  </conditionalFormatting>
  <conditionalFormatting sqref="P14">
    <cfRule type="cellIs" dxfId="314" priority="1148" operator="lessThan">
      <formula>0.7</formula>
    </cfRule>
  </conditionalFormatting>
  <conditionalFormatting sqref="P15">
    <cfRule type="dataBar" priority="11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{A46C285F-AEFE-4071-96D5-808EA9B917C5}</x14:id>
        </ext>
      </extLst>
    </cfRule>
  </conditionalFormatting>
  <conditionalFormatting sqref="P15">
    <cfRule type="cellIs" dxfId="313" priority="1146" operator="lessThan">
      <formula>0.7</formula>
    </cfRule>
  </conditionalFormatting>
  <conditionalFormatting sqref="P16">
    <cfRule type="dataBar" priority="11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{E30D0389-F6E1-4645-B0D2-5E4A5E286C0D}</x14:id>
        </ext>
      </extLst>
    </cfRule>
  </conditionalFormatting>
  <conditionalFormatting sqref="P16">
    <cfRule type="cellIs" dxfId="312" priority="1144" operator="lessThan">
      <formula>0.7</formula>
    </cfRule>
  </conditionalFormatting>
  <conditionalFormatting sqref="P17">
    <cfRule type="dataBar" priority="11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{FD1DDFDF-069D-424B-AEC7-4895D76DE3A5}</x14:id>
        </ext>
      </extLst>
    </cfRule>
  </conditionalFormatting>
  <conditionalFormatting sqref="P17">
    <cfRule type="cellIs" dxfId="311" priority="1142" operator="lessThan">
      <formula>0.7</formula>
    </cfRule>
  </conditionalFormatting>
  <conditionalFormatting sqref="P18">
    <cfRule type="dataBar" priority="11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{AFCBB697-64CC-477D-AD9D-2A1924F348CA}</x14:id>
        </ext>
      </extLst>
    </cfRule>
  </conditionalFormatting>
  <conditionalFormatting sqref="P18">
    <cfRule type="cellIs" dxfId="310" priority="1140" operator="lessThan">
      <formula>0.7</formula>
    </cfRule>
  </conditionalFormatting>
  <conditionalFormatting sqref="P19">
    <cfRule type="dataBar" priority="11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{6A21C7DD-71AA-441B-B723-5DD9CE5C77CB}</x14:id>
        </ext>
      </extLst>
    </cfRule>
  </conditionalFormatting>
  <conditionalFormatting sqref="P19">
    <cfRule type="cellIs" dxfId="309" priority="1138" operator="lessThan">
      <formula>0.7</formula>
    </cfRule>
  </conditionalFormatting>
  <conditionalFormatting sqref="P20">
    <cfRule type="dataBar" priority="11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{FFDCB95A-6B36-468B-BAEB-FF414780211B}</x14:id>
        </ext>
      </extLst>
    </cfRule>
  </conditionalFormatting>
  <conditionalFormatting sqref="P20">
    <cfRule type="cellIs" dxfId="308" priority="1136" operator="lessThan">
      <formula>0.7</formula>
    </cfRule>
  </conditionalFormatting>
  <conditionalFormatting sqref="P21">
    <cfRule type="dataBar" priority="11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{D5AE66B3-470D-49F6-9095-A9925173CD33}</x14:id>
        </ext>
      </extLst>
    </cfRule>
  </conditionalFormatting>
  <conditionalFormatting sqref="P21">
    <cfRule type="cellIs" dxfId="307" priority="1134" operator="lessThan">
      <formula>0.7</formula>
    </cfRule>
  </conditionalFormatting>
  <conditionalFormatting sqref="P22">
    <cfRule type="dataBar" priority="11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{90CAC189-4EEB-4305-81FA-FBB7047D08D8}</x14:id>
        </ext>
      </extLst>
    </cfRule>
  </conditionalFormatting>
  <conditionalFormatting sqref="P22">
    <cfRule type="cellIs" dxfId="306" priority="1132" operator="lessThan">
      <formula>0.7</formula>
    </cfRule>
  </conditionalFormatting>
  <conditionalFormatting sqref="P23">
    <cfRule type="dataBar" priority="11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{625410B9-C2E0-4509-8576-893226966B07}</x14:id>
        </ext>
      </extLst>
    </cfRule>
  </conditionalFormatting>
  <conditionalFormatting sqref="P23">
    <cfRule type="cellIs" dxfId="305" priority="1130" operator="lessThan">
      <formula>0.7</formula>
    </cfRule>
  </conditionalFormatting>
  <conditionalFormatting sqref="P24">
    <cfRule type="dataBar" priority="11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{E64DCDC9-0438-4E30-8933-1BFCB790FDD2}</x14:id>
        </ext>
      </extLst>
    </cfRule>
  </conditionalFormatting>
  <conditionalFormatting sqref="P24">
    <cfRule type="cellIs" dxfId="304" priority="1128" operator="lessThan">
      <formula>0.7</formula>
    </cfRule>
  </conditionalFormatting>
  <conditionalFormatting sqref="P29">
    <cfRule type="dataBar" priority="11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{CB2A13FE-636B-4B5E-B55B-E54D3B84B3A0}</x14:id>
        </ext>
      </extLst>
    </cfRule>
  </conditionalFormatting>
  <conditionalFormatting sqref="P29">
    <cfRule type="cellIs" dxfId="303" priority="1126" operator="lessThan">
      <formula>0.7</formula>
    </cfRule>
  </conditionalFormatting>
  <conditionalFormatting sqref="P32">
    <cfRule type="dataBar" priority="11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{0F15F7C2-8CF7-4017-869E-3DE2CB24110B}</x14:id>
        </ext>
      </extLst>
    </cfRule>
  </conditionalFormatting>
  <conditionalFormatting sqref="P31">
    <cfRule type="dataBar" priority="11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{FC90472F-266D-475A-8E8E-7DE63C125198}</x14:id>
        </ext>
      </extLst>
    </cfRule>
  </conditionalFormatting>
  <conditionalFormatting sqref="P33">
    <cfRule type="dataBar" priority="11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{C16ABA57-1751-48AE-A725-0925BBD0623C}</x14:id>
        </ext>
      </extLst>
    </cfRule>
  </conditionalFormatting>
  <conditionalFormatting sqref="P31:P33">
    <cfRule type="cellIs" dxfId="302" priority="1122" operator="lessThan">
      <formula>0.7</formula>
    </cfRule>
  </conditionalFormatting>
  <conditionalFormatting sqref="P34">
    <cfRule type="dataBar" priority="11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{95BC5E1D-AFAF-4A83-A13A-D5532DE65278}</x14:id>
        </ext>
      </extLst>
    </cfRule>
  </conditionalFormatting>
  <conditionalFormatting sqref="T11">
    <cfRule type="dataBar" priority="11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{4B8DBA4B-4A72-4B64-8EA4-537EB5608BAD}</x14:id>
        </ext>
      </extLst>
    </cfRule>
  </conditionalFormatting>
  <conditionalFormatting sqref="T10">
    <cfRule type="dataBar" priority="11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{70EE352C-2DCD-43AF-80A5-38DBD2D90E73}</x14:id>
        </ext>
      </extLst>
    </cfRule>
  </conditionalFormatting>
  <conditionalFormatting sqref="T7:T8">
    <cfRule type="dataBar" priority="11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{8F3F0235-C9CD-4201-BFCB-39ABF6EC510C}</x14:id>
        </ext>
      </extLst>
    </cfRule>
  </conditionalFormatting>
  <conditionalFormatting sqref="T6">
    <cfRule type="dataBar" priority="111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{8466AE6F-B4AB-478E-BDD9-3A43C9F80297}</x14:id>
        </ext>
      </extLst>
    </cfRule>
  </conditionalFormatting>
  <conditionalFormatting sqref="T9">
    <cfRule type="dataBar" priority="11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{3B15B950-52D2-4535-B29C-201BAA47C490}</x14:id>
        </ext>
      </extLst>
    </cfRule>
  </conditionalFormatting>
  <conditionalFormatting sqref="T7:T11">
    <cfRule type="cellIs" dxfId="301" priority="1115" operator="lessThan">
      <formula>0.7</formula>
    </cfRule>
  </conditionalFormatting>
  <conditionalFormatting sqref="T13">
    <cfRule type="dataBar" priority="11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{AC382CC5-3051-4266-9DC7-4C71CA047758}</x14:id>
        </ext>
      </extLst>
    </cfRule>
  </conditionalFormatting>
  <conditionalFormatting sqref="T13">
    <cfRule type="cellIs" dxfId="300" priority="1113" operator="lessThan">
      <formula>0.7</formula>
    </cfRule>
  </conditionalFormatting>
  <conditionalFormatting sqref="T12">
    <cfRule type="dataBar" priority="11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{96C5AC19-16AC-4485-AFA9-5B5D417DC666}</x14:id>
        </ext>
      </extLst>
    </cfRule>
  </conditionalFormatting>
  <conditionalFormatting sqref="T12">
    <cfRule type="cellIs" dxfId="299" priority="1111" operator="lessThan">
      <formula>0.7</formula>
    </cfRule>
  </conditionalFormatting>
  <conditionalFormatting sqref="T14">
    <cfRule type="dataBar" priority="11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{CCF47148-5CD4-4B68-8CDC-27CEECDA887E}</x14:id>
        </ext>
      </extLst>
    </cfRule>
  </conditionalFormatting>
  <conditionalFormatting sqref="T14">
    <cfRule type="cellIs" dxfId="298" priority="1109" operator="lessThan">
      <formula>0.7</formula>
    </cfRule>
  </conditionalFormatting>
  <conditionalFormatting sqref="T15">
    <cfRule type="dataBar" priority="11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{1527DB88-8181-41E0-A926-6EC66E5AC3D5}</x14:id>
        </ext>
      </extLst>
    </cfRule>
  </conditionalFormatting>
  <conditionalFormatting sqref="T15">
    <cfRule type="cellIs" dxfId="297" priority="1107" operator="lessThan">
      <formula>0.7</formula>
    </cfRule>
  </conditionalFormatting>
  <conditionalFormatting sqref="T16">
    <cfRule type="dataBar" priority="11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{A3541318-DF39-4AB9-872D-1E1257E1133A}</x14:id>
        </ext>
      </extLst>
    </cfRule>
  </conditionalFormatting>
  <conditionalFormatting sqref="T16">
    <cfRule type="cellIs" dxfId="296" priority="1105" operator="lessThan">
      <formula>0.7</formula>
    </cfRule>
  </conditionalFormatting>
  <conditionalFormatting sqref="T17">
    <cfRule type="dataBar" priority="11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{27B559AA-9DF8-471A-87AC-DB11E404ABCB}</x14:id>
        </ext>
      </extLst>
    </cfRule>
  </conditionalFormatting>
  <conditionalFormatting sqref="T17">
    <cfRule type="cellIs" dxfId="295" priority="1103" operator="lessThan">
      <formula>0.7</formula>
    </cfRule>
  </conditionalFormatting>
  <conditionalFormatting sqref="T18">
    <cfRule type="dataBar" priority="11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{EED248CE-0272-4E94-8076-4BE25BF27C64}</x14:id>
        </ext>
      </extLst>
    </cfRule>
  </conditionalFormatting>
  <conditionalFormatting sqref="T18">
    <cfRule type="cellIs" dxfId="294" priority="1101" operator="lessThan">
      <formula>0.7</formula>
    </cfRule>
  </conditionalFormatting>
  <conditionalFormatting sqref="T19">
    <cfRule type="dataBar" priority="11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{7EEB8A66-E65B-42A1-BC03-5168572B9B48}</x14:id>
        </ext>
      </extLst>
    </cfRule>
  </conditionalFormatting>
  <conditionalFormatting sqref="T19">
    <cfRule type="cellIs" dxfId="293" priority="1099" operator="lessThan">
      <formula>0.7</formula>
    </cfRule>
  </conditionalFormatting>
  <conditionalFormatting sqref="T20">
    <cfRule type="dataBar" priority="10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{B1908DC0-DEB2-42A5-8F70-39C5C3FAA4A4}</x14:id>
        </ext>
      </extLst>
    </cfRule>
  </conditionalFormatting>
  <conditionalFormatting sqref="T20">
    <cfRule type="cellIs" dxfId="292" priority="1097" operator="lessThan">
      <formula>0.7</formula>
    </cfRule>
  </conditionalFormatting>
  <conditionalFormatting sqref="T21">
    <cfRule type="dataBar" priority="10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{9981F38A-1EC9-4CE4-9AC3-7E389A270C06}</x14:id>
        </ext>
      </extLst>
    </cfRule>
  </conditionalFormatting>
  <conditionalFormatting sqref="T21">
    <cfRule type="cellIs" dxfId="291" priority="1095" operator="lessThan">
      <formula>0.7</formula>
    </cfRule>
  </conditionalFormatting>
  <conditionalFormatting sqref="T23">
    <cfRule type="dataBar" priority="10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{63951897-A49C-4B7A-907E-FECC4E878B12}</x14:id>
        </ext>
      </extLst>
    </cfRule>
  </conditionalFormatting>
  <conditionalFormatting sqref="T23">
    <cfRule type="cellIs" dxfId="290" priority="1093" operator="lessThan">
      <formula>0.7</formula>
    </cfRule>
  </conditionalFormatting>
  <conditionalFormatting sqref="T22">
    <cfRule type="dataBar" priority="10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{6E838748-073F-4AF3-9508-829FFA723902}</x14:id>
        </ext>
      </extLst>
    </cfRule>
  </conditionalFormatting>
  <conditionalFormatting sqref="T22">
    <cfRule type="cellIs" dxfId="289" priority="1091" operator="lessThan">
      <formula>0.7</formula>
    </cfRule>
  </conditionalFormatting>
  <conditionalFormatting sqref="T24">
    <cfRule type="dataBar" priority="10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{0896F48B-07D9-4737-8AAE-4D7E4CDB1199}</x14:id>
        </ext>
      </extLst>
    </cfRule>
  </conditionalFormatting>
  <conditionalFormatting sqref="T24">
    <cfRule type="cellIs" dxfId="288" priority="1089" operator="lessThan">
      <formula>0.7</formula>
    </cfRule>
  </conditionalFormatting>
  <conditionalFormatting sqref="T29">
    <cfRule type="dataBar" priority="10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{2F2BE988-BAA9-4005-BA1E-11656C4BBF03}</x14:id>
        </ext>
      </extLst>
    </cfRule>
  </conditionalFormatting>
  <conditionalFormatting sqref="T29">
    <cfRule type="cellIs" dxfId="287" priority="1087" operator="lessThan">
      <formula>0.7</formula>
    </cfRule>
  </conditionalFormatting>
  <conditionalFormatting sqref="T32">
    <cfRule type="dataBar" priority="10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{44E54337-C6D5-4BA9-86BF-4FC2EDD786E7}</x14:id>
        </ext>
      </extLst>
    </cfRule>
  </conditionalFormatting>
  <conditionalFormatting sqref="T31">
    <cfRule type="dataBar" priority="10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{C2292482-5709-4B70-86B5-2D9E6262C824}</x14:id>
        </ext>
      </extLst>
    </cfRule>
  </conditionalFormatting>
  <conditionalFormatting sqref="T33">
    <cfRule type="dataBar" priority="10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{1C4C5FC3-98DC-410F-8D32-BB7090DA3620}</x14:id>
        </ext>
      </extLst>
    </cfRule>
  </conditionalFormatting>
  <conditionalFormatting sqref="T31:T33">
    <cfRule type="cellIs" dxfId="286" priority="1083" operator="lessThan">
      <formula>0.7</formula>
    </cfRule>
  </conditionalFormatting>
  <conditionalFormatting sqref="T34">
    <cfRule type="dataBar" priority="10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{57518B26-D19A-4BB3-9DD9-CDD3A8C8E658}</x14:id>
        </ext>
      </extLst>
    </cfRule>
  </conditionalFormatting>
  <conditionalFormatting sqref="X11">
    <cfRule type="dataBar" priority="10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{32EFD5F3-6B4C-4671-A37B-0186EF36321E}</x14:id>
        </ext>
      </extLst>
    </cfRule>
  </conditionalFormatting>
  <conditionalFormatting sqref="X10">
    <cfRule type="dataBar" priority="10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{DBCBAA76-5FD4-4BAA-8D63-65A81FA22A1B}</x14:id>
        </ext>
      </extLst>
    </cfRule>
  </conditionalFormatting>
  <conditionalFormatting sqref="X7:X8">
    <cfRule type="dataBar" priority="10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{333F97F3-E12D-4FCA-ABD8-55134A2413B5}</x14:id>
        </ext>
      </extLst>
    </cfRule>
  </conditionalFormatting>
  <conditionalFormatting sqref="X6">
    <cfRule type="dataBar" priority="10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{956101D8-7725-47A9-AACF-4B33226314F1}</x14:id>
        </ext>
      </extLst>
    </cfRule>
  </conditionalFormatting>
  <conditionalFormatting sqref="X9">
    <cfRule type="dataBar" priority="10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{50A80421-050E-4CE8-92FA-D924D1609B46}</x14:id>
        </ext>
      </extLst>
    </cfRule>
  </conditionalFormatting>
  <conditionalFormatting sqref="X7:X11">
    <cfRule type="cellIs" dxfId="285" priority="1076" operator="lessThan">
      <formula>0.7</formula>
    </cfRule>
  </conditionalFormatting>
  <conditionalFormatting sqref="X12">
    <cfRule type="dataBar" priority="10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{1595DDE4-82B3-4043-B9B0-6EABF6995BB8}</x14:id>
        </ext>
      </extLst>
    </cfRule>
  </conditionalFormatting>
  <conditionalFormatting sqref="X12">
    <cfRule type="cellIs" dxfId="284" priority="1074" operator="lessThan">
      <formula>0.7</formula>
    </cfRule>
  </conditionalFormatting>
  <conditionalFormatting sqref="X13">
    <cfRule type="dataBar" priority="10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{4F8B20A4-FD93-4FAC-B4FF-C9CEF964FC99}</x14:id>
        </ext>
      </extLst>
    </cfRule>
  </conditionalFormatting>
  <conditionalFormatting sqref="X13">
    <cfRule type="cellIs" dxfId="283" priority="1072" operator="lessThan">
      <formula>0.7</formula>
    </cfRule>
  </conditionalFormatting>
  <conditionalFormatting sqref="X14">
    <cfRule type="dataBar" priority="10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{B3811959-13A8-45F0-A500-AC1C0EFFB1CF}</x14:id>
        </ext>
      </extLst>
    </cfRule>
  </conditionalFormatting>
  <conditionalFormatting sqref="X14">
    <cfRule type="cellIs" dxfId="282" priority="1070" operator="lessThan">
      <formula>0.7</formula>
    </cfRule>
  </conditionalFormatting>
  <conditionalFormatting sqref="X15">
    <cfRule type="dataBar" priority="10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{0CE3DAED-BCE6-4AE1-829E-6D57F9D676E0}</x14:id>
        </ext>
      </extLst>
    </cfRule>
  </conditionalFormatting>
  <conditionalFormatting sqref="X15">
    <cfRule type="cellIs" dxfId="281" priority="1068" operator="lessThan">
      <formula>0.7</formula>
    </cfRule>
  </conditionalFormatting>
  <conditionalFormatting sqref="X16">
    <cfRule type="dataBar" priority="10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{94EC828C-27C6-48A2-920C-888353FDB36B}</x14:id>
        </ext>
      </extLst>
    </cfRule>
  </conditionalFormatting>
  <conditionalFormatting sqref="X16">
    <cfRule type="cellIs" dxfId="280" priority="1066" operator="lessThan">
      <formula>0.7</formula>
    </cfRule>
  </conditionalFormatting>
  <conditionalFormatting sqref="X17">
    <cfRule type="dataBar" priority="10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{F3368E9F-E11B-4880-A882-D1983D8508DB}</x14:id>
        </ext>
      </extLst>
    </cfRule>
  </conditionalFormatting>
  <conditionalFormatting sqref="X17">
    <cfRule type="cellIs" dxfId="279" priority="1064" operator="lessThan">
      <formula>0.7</formula>
    </cfRule>
  </conditionalFormatting>
  <conditionalFormatting sqref="X18">
    <cfRule type="dataBar" priority="10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{80DA80DB-3DB3-45FE-960E-B609A3DA97BC}</x14:id>
        </ext>
      </extLst>
    </cfRule>
  </conditionalFormatting>
  <conditionalFormatting sqref="X18">
    <cfRule type="cellIs" dxfId="278" priority="1062" operator="lessThan">
      <formula>0.7</formula>
    </cfRule>
  </conditionalFormatting>
  <conditionalFormatting sqref="X19">
    <cfRule type="dataBar" priority="10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{14814473-4BE6-4255-B3A8-7EED6D78B69A}</x14:id>
        </ext>
      </extLst>
    </cfRule>
  </conditionalFormatting>
  <conditionalFormatting sqref="X19">
    <cfRule type="cellIs" dxfId="277" priority="1060" operator="lessThan">
      <formula>0.7</formula>
    </cfRule>
  </conditionalFormatting>
  <conditionalFormatting sqref="X20">
    <cfRule type="dataBar" priority="10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{A8B8C0C9-1766-4BA0-833B-1138FA669942}</x14:id>
        </ext>
      </extLst>
    </cfRule>
  </conditionalFormatting>
  <conditionalFormatting sqref="X20">
    <cfRule type="cellIs" dxfId="276" priority="1058" operator="lessThan">
      <formula>0.7</formula>
    </cfRule>
  </conditionalFormatting>
  <conditionalFormatting sqref="X22">
    <cfRule type="dataBar" priority="10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{6ECCA2EE-AB80-44A8-93F4-387EC72CCF20}</x14:id>
        </ext>
      </extLst>
    </cfRule>
  </conditionalFormatting>
  <conditionalFormatting sqref="X22">
    <cfRule type="cellIs" dxfId="275" priority="1056" operator="lessThan">
      <formula>0.7</formula>
    </cfRule>
  </conditionalFormatting>
  <conditionalFormatting sqref="X23">
    <cfRule type="dataBar" priority="10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{D8F81D17-D288-43F4-88C1-4FE122EDDA31}</x14:id>
        </ext>
      </extLst>
    </cfRule>
  </conditionalFormatting>
  <conditionalFormatting sqref="X23">
    <cfRule type="cellIs" dxfId="274" priority="1054" operator="lessThan">
      <formula>0.7</formula>
    </cfRule>
  </conditionalFormatting>
  <conditionalFormatting sqref="X21">
    <cfRule type="dataBar" priority="10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{E529A089-754E-4000-A4FD-4EE6C15E8857}</x14:id>
        </ext>
      </extLst>
    </cfRule>
  </conditionalFormatting>
  <conditionalFormatting sqref="X21">
    <cfRule type="cellIs" dxfId="273" priority="1052" operator="lessThan">
      <formula>0.7</formula>
    </cfRule>
  </conditionalFormatting>
  <conditionalFormatting sqref="X24">
    <cfRule type="dataBar" priority="10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{824F8D74-39EE-4568-B275-A839CA3ACD1E}</x14:id>
        </ext>
      </extLst>
    </cfRule>
  </conditionalFormatting>
  <conditionalFormatting sqref="X24">
    <cfRule type="cellIs" dxfId="272" priority="1050" operator="lessThan">
      <formula>0.7</formula>
    </cfRule>
  </conditionalFormatting>
  <conditionalFormatting sqref="X29">
    <cfRule type="dataBar" priority="10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{EADC0BD3-9444-48EE-A5AB-ADBBAA11C6FF}</x14:id>
        </ext>
      </extLst>
    </cfRule>
  </conditionalFormatting>
  <conditionalFormatting sqref="X29">
    <cfRule type="cellIs" dxfId="271" priority="1048" operator="lessThan">
      <formula>0.7</formula>
    </cfRule>
  </conditionalFormatting>
  <conditionalFormatting sqref="X32">
    <cfRule type="dataBar" priority="10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{A9AEF18E-6DF9-4D72-8287-6EC40DE0C973}</x14:id>
        </ext>
      </extLst>
    </cfRule>
  </conditionalFormatting>
  <conditionalFormatting sqref="X31">
    <cfRule type="dataBar" priority="10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{4E4F72E7-23BC-421C-BE4F-12011ED2A219}</x14:id>
        </ext>
      </extLst>
    </cfRule>
  </conditionalFormatting>
  <conditionalFormatting sqref="X31:X33">
    <cfRule type="cellIs" dxfId="270" priority="1045" operator="lessThan">
      <formula>0.7</formula>
    </cfRule>
  </conditionalFormatting>
  <conditionalFormatting sqref="X34">
    <cfRule type="dataBar" priority="10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{5CF58992-1C48-4413-A4ED-ECB259BD9B96}</x14:id>
        </ext>
      </extLst>
    </cfRule>
  </conditionalFormatting>
  <conditionalFormatting sqref="AB11">
    <cfRule type="dataBar" priority="10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{9209635E-725E-4EF7-B7E0-39D61E717A29}</x14:id>
        </ext>
      </extLst>
    </cfRule>
  </conditionalFormatting>
  <conditionalFormatting sqref="AB10">
    <cfRule type="dataBar" priority="10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{B80A2C8B-A420-4E1D-B38F-CE6DAE9B2443}</x14:id>
        </ext>
      </extLst>
    </cfRule>
  </conditionalFormatting>
  <conditionalFormatting sqref="AB7:AB8">
    <cfRule type="dataBar" priority="10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{0CE7C9BC-8F88-4BC4-8FFB-721D3B951530}</x14:id>
        </ext>
      </extLst>
    </cfRule>
  </conditionalFormatting>
  <conditionalFormatting sqref="AB6">
    <cfRule type="dataBar" priority="10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{FFAF30B7-B106-448F-9E06-CD58A67B5AB2}</x14:id>
        </ext>
      </extLst>
    </cfRule>
  </conditionalFormatting>
  <conditionalFormatting sqref="AB9">
    <cfRule type="dataBar" priority="10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{9859474C-514C-4AFD-9309-457E264FE9F2}</x14:id>
        </ext>
      </extLst>
    </cfRule>
  </conditionalFormatting>
  <conditionalFormatting sqref="AB7:AB11">
    <cfRule type="cellIs" dxfId="269" priority="1038" operator="lessThan">
      <formula>0.7</formula>
    </cfRule>
  </conditionalFormatting>
  <conditionalFormatting sqref="AB12">
    <cfRule type="dataBar" priority="10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{5436E9E9-5171-475D-A6DB-775DC44E2465}</x14:id>
        </ext>
      </extLst>
    </cfRule>
  </conditionalFormatting>
  <conditionalFormatting sqref="AB12">
    <cfRule type="cellIs" dxfId="268" priority="1036" operator="lessThan">
      <formula>0.7</formula>
    </cfRule>
  </conditionalFormatting>
  <conditionalFormatting sqref="AB13">
    <cfRule type="dataBar" priority="10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{FE06B937-0439-41BD-8376-9023EEA1A916}</x14:id>
        </ext>
      </extLst>
    </cfRule>
  </conditionalFormatting>
  <conditionalFormatting sqref="AB13">
    <cfRule type="cellIs" dxfId="267" priority="1034" operator="lessThan">
      <formula>0.7</formula>
    </cfRule>
  </conditionalFormatting>
  <conditionalFormatting sqref="AB14">
    <cfRule type="dataBar" priority="10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{D984B1FF-9480-42BD-BE05-364B26366501}</x14:id>
        </ext>
      </extLst>
    </cfRule>
  </conditionalFormatting>
  <conditionalFormatting sqref="AB14">
    <cfRule type="cellIs" dxfId="266" priority="1032" operator="lessThan">
      <formula>0.7</formula>
    </cfRule>
  </conditionalFormatting>
  <conditionalFormatting sqref="AB15">
    <cfRule type="dataBar" priority="10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{16996DFC-78F2-4FD4-91FC-56556BB99B47}</x14:id>
        </ext>
      </extLst>
    </cfRule>
  </conditionalFormatting>
  <conditionalFormatting sqref="AB15">
    <cfRule type="cellIs" dxfId="265" priority="1030" operator="lessThan">
      <formula>0.7</formula>
    </cfRule>
  </conditionalFormatting>
  <conditionalFormatting sqref="AB19">
    <cfRule type="dataBar" priority="10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{3B6A66AA-B593-45D8-B14E-DCB98CC40F94}</x14:id>
        </ext>
      </extLst>
    </cfRule>
  </conditionalFormatting>
  <conditionalFormatting sqref="AB19">
    <cfRule type="cellIs" dxfId="264" priority="1028" operator="lessThan">
      <formula>0.7</formula>
    </cfRule>
  </conditionalFormatting>
  <conditionalFormatting sqref="AB18">
    <cfRule type="dataBar" priority="10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{0E03910A-E137-4411-9DC6-F0F6CB7251AC}</x14:id>
        </ext>
      </extLst>
    </cfRule>
  </conditionalFormatting>
  <conditionalFormatting sqref="AB18">
    <cfRule type="cellIs" dxfId="263" priority="1026" operator="lessThan">
      <formula>0.7</formula>
    </cfRule>
  </conditionalFormatting>
  <conditionalFormatting sqref="AB17">
    <cfRule type="dataBar" priority="10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{E6B75ADF-8D3A-47F9-9A46-DEAB00B92427}</x14:id>
        </ext>
      </extLst>
    </cfRule>
  </conditionalFormatting>
  <conditionalFormatting sqref="AB17">
    <cfRule type="cellIs" dxfId="262" priority="1024" operator="lessThan">
      <formula>0.7</formula>
    </cfRule>
  </conditionalFormatting>
  <conditionalFormatting sqref="AB16">
    <cfRule type="dataBar" priority="10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{89C2FE83-F570-42BF-B405-B6B4FFE13B6F}</x14:id>
        </ext>
      </extLst>
    </cfRule>
  </conditionalFormatting>
  <conditionalFormatting sqref="AB16">
    <cfRule type="cellIs" dxfId="261" priority="1022" operator="lessThan">
      <formula>0.7</formula>
    </cfRule>
  </conditionalFormatting>
  <conditionalFormatting sqref="AB20">
    <cfRule type="dataBar" priority="10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{DECB0569-3329-4982-A32A-71D0878AAE10}</x14:id>
        </ext>
      </extLst>
    </cfRule>
  </conditionalFormatting>
  <conditionalFormatting sqref="AB20">
    <cfRule type="cellIs" dxfId="260" priority="1020" operator="lessThan">
      <formula>0.7</formula>
    </cfRule>
  </conditionalFormatting>
  <conditionalFormatting sqref="AB23">
    <cfRule type="dataBar" priority="10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{EA7A896A-920D-4E8A-9B47-1BE1B1139E57}</x14:id>
        </ext>
      </extLst>
    </cfRule>
  </conditionalFormatting>
  <conditionalFormatting sqref="AB23">
    <cfRule type="cellIs" dxfId="259" priority="1018" operator="lessThan">
      <formula>0.7</formula>
    </cfRule>
  </conditionalFormatting>
  <conditionalFormatting sqref="AB21">
    <cfRule type="dataBar" priority="10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{83FB1C27-94BB-49BD-8561-25F4BA981C1F}</x14:id>
        </ext>
      </extLst>
    </cfRule>
  </conditionalFormatting>
  <conditionalFormatting sqref="AB21">
    <cfRule type="cellIs" dxfId="258" priority="1016" operator="lessThan">
      <formula>0.7</formula>
    </cfRule>
  </conditionalFormatting>
  <conditionalFormatting sqref="AB22">
    <cfRule type="dataBar" priority="10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{1E3550DD-E737-46C8-9243-737804E843F4}</x14:id>
        </ext>
      </extLst>
    </cfRule>
  </conditionalFormatting>
  <conditionalFormatting sqref="AB22">
    <cfRule type="cellIs" dxfId="257" priority="1014" operator="lessThan">
      <formula>0.7</formula>
    </cfRule>
  </conditionalFormatting>
  <conditionalFormatting sqref="AB24">
    <cfRule type="dataBar" priority="10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{DB1D0222-57C3-4A2A-96DB-F1624773F492}</x14:id>
        </ext>
      </extLst>
    </cfRule>
  </conditionalFormatting>
  <conditionalFormatting sqref="AB24">
    <cfRule type="cellIs" dxfId="256" priority="1012" operator="lessThan">
      <formula>0.7</formula>
    </cfRule>
  </conditionalFormatting>
  <conditionalFormatting sqref="AB29">
    <cfRule type="dataBar" priority="10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{CD5625EC-AB94-4F4A-8A92-650C878504D2}</x14:id>
        </ext>
      </extLst>
    </cfRule>
  </conditionalFormatting>
  <conditionalFormatting sqref="AB29">
    <cfRule type="cellIs" dxfId="255" priority="1010" operator="lessThan">
      <formula>0.7</formula>
    </cfRule>
  </conditionalFormatting>
  <conditionalFormatting sqref="AB32">
    <cfRule type="dataBar" priority="10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{40DD1E12-7EB5-450C-A59A-12376EE3C541}</x14:id>
        </ext>
      </extLst>
    </cfRule>
  </conditionalFormatting>
  <conditionalFormatting sqref="AB31">
    <cfRule type="dataBar" priority="10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{220BFD5B-35FE-4961-B7DD-3AAEF9B29E19}</x14:id>
        </ext>
      </extLst>
    </cfRule>
  </conditionalFormatting>
  <conditionalFormatting sqref="AB33">
    <cfRule type="dataBar" priority="10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{29900749-577B-409B-A532-A8F4C0B2422A}</x14:id>
        </ext>
      </extLst>
    </cfRule>
  </conditionalFormatting>
  <conditionalFormatting sqref="AB31:AB33">
    <cfRule type="cellIs" dxfId="254" priority="1006" operator="lessThan">
      <formula>0.7</formula>
    </cfRule>
  </conditionalFormatting>
  <conditionalFormatting sqref="AB34">
    <cfRule type="dataBar" priority="10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{42EB0E9F-48C0-4DEE-9BD0-4A99680744EA}</x14:id>
        </ext>
      </extLst>
    </cfRule>
  </conditionalFormatting>
  <conditionalFormatting sqref="AF11">
    <cfRule type="dataBar" priority="10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{E0393C56-D144-482D-95ED-111CD11AC62D}</x14:id>
        </ext>
      </extLst>
    </cfRule>
  </conditionalFormatting>
  <conditionalFormatting sqref="AF10">
    <cfRule type="dataBar" priority="10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{71EB2869-41A9-405A-A1AC-F663976A2325}</x14:id>
        </ext>
      </extLst>
    </cfRule>
  </conditionalFormatting>
  <conditionalFormatting sqref="AF7:AF8">
    <cfRule type="dataBar" priority="10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{C8668AB3-0271-4FF5-8FE9-606CD58F30AE}</x14:id>
        </ext>
      </extLst>
    </cfRule>
  </conditionalFormatting>
  <conditionalFormatting sqref="AF6">
    <cfRule type="dataBar" priority="10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{38577FFA-E224-4F3C-8E87-026FED423A26}</x14:id>
        </ext>
      </extLst>
    </cfRule>
  </conditionalFormatting>
  <conditionalFormatting sqref="AF9">
    <cfRule type="dataBar" priority="10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{9FEF750F-7909-42E6-B380-72AE30E1437C}</x14:id>
        </ext>
      </extLst>
    </cfRule>
  </conditionalFormatting>
  <conditionalFormatting sqref="AF7:AF11">
    <cfRule type="cellIs" dxfId="253" priority="999" operator="lessThan">
      <formula>0.7</formula>
    </cfRule>
  </conditionalFormatting>
  <conditionalFormatting sqref="AF12">
    <cfRule type="dataBar" priority="9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{29948337-8C2B-4BB0-9B4B-4DBAD6B87289}</x14:id>
        </ext>
      </extLst>
    </cfRule>
  </conditionalFormatting>
  <conditionalFormatting sqref="AF12">
    <cfRule type="cellIs" dxfId="252" priority="997" operator="lessThan">
      <formula>0.7</formula>
    </cfRule>
  </conditionalFormatting>
  <conditionalFormatting sqref="AF13">
    <cfRule type="dataBar" priority="9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{8E478F1E-E974-4E35-8A9B-BBFAA095D5E1}</x14:id>
        </ext>
      </extLst>
    </cfRule>
  </conditionalFormatting>
  <conditionalFormatting sqref="AF13">
    <cfRule type="cellIs" dxfId="251" priority="995" operator="lessThan">
      <formula>0.7</formula>
    </cfRule>
  </conditionalFormatting>
  <conditionalFormatting sqref="AF14">
    <cfRule type="dataBar" priority="9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{1342ADB2-6503-4FF8-A9CC-1EDB2B9D9AF5}</x14:id>
        </ext>
      </extLst>
    </cfRule>
  </conditionalFormatting>
  <conditionalFormatting sqref="AF14">
    <cfRule type="cellIs" dxfId="250" priority="993" operator="lessThan">
      <formula>0.7</formula>
    </cfRule>
  </conditionalFormatting>
  <conditionalFormatting sqref="AF15">
    <cfRule type="dataBar" priority="9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{04C1861A-C12C-4B06-B490-55E414AE101D}</x14:id>
        </ext>
      </extLst>
    </cfRule>
  </conditionalFormatting>
  <conditionalFormatting sqref="AF15">
    <cfRule type="cellIs" dxfId="249" priority="991" operator="lessThan">
      <formula>0.7</formula>
    </cfRule>
  </conditionalFormatting>
  <conditionalFormatting sqref="AF16">
    <cfRule type="dataBar" priority="9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{45D0673D-8237-4F3F-BF9B-0D307FB646C0}</x14:id>
        </ext>
      </extLst>
    </cfRule>
  </conditionalFormatting>
  <conditionalFormatting sqref="AF16">
    <cfRule type="cellIs" dxfId="248" priority="989" operator="lessThan">
      <formula>0.7</formula>
    </cfRule>
  </conditionalFormatting>
  <conditionalFormatting sqref="AF17">
    <cfRule type="dataBar" priority="9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{40BE85EA-A196-4E96-9C2D-3355E4DBEEE0}</x14:id>
        </ext>
      </extLst>
    </cfRule>
  </conditionalFormatting>
  <conditionalFormatting sqref="AF17">
    <cfRule type="cellIs" dxfId="247" priority="987" operator="lessThan">
      <formula>0.7</formula>
    </cfRule>
  </conditionalFormatting>
  <conditionalFormatting sqref="AF18">
    <cfRule type="dataBar" priority="9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{4F80F5D8-E582-43EE-B651-BD8DBA2906A9}</x14:id>
        </ext>
      </extLst>
    </cfRule>
  </conditionalFormatting>
  <conditionalFormatting sqref="AF18">
    <cfRule type="cellIs" dxfId="246" priority="985" operator="lessThan">
      <formula>0.7</formula>
    </cfRule>
  </conditionalFormatting>
  <conditionalFormatting sqref="AF19">
    <cfRule type="dataBar" priority="9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{99814A44-CBCB-4659-9A94-B485E041CC95}</x14:id>
        </ext>
      </extLst>
    </cfRule>
  </conditionalFormatting>
  <conditionalFormatting sqref="AF19">
    <cfRule type="cellIs" dxfId="245" priority="983" operator="lessThan">
      <formula>0.7</formula>
    </cfRule>
  </conditionalFormatting>
  <conditionalFormatting sqref="AF20">
    <cfRule type="dataBar" priority="9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{F70EF3FA-C1D0-493A-9AA0-C56366F37A11}</x14:id>
        </ext>
      </extLst>
    </cfRule>
  </conditionalFormatting>
  <conditionalFormatting sqref="AF20">
    <cfRule type="cellIs" dxfId="244" priority="981" operator="lessThan">
      <formula>0.7</formula>
    </cfRule>
  </conditionalFormatting>
  <conditionalFormatting sqref="AF21">
    <cfRule type="dataBar" priority="9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{268CDEF1-996E-4D96-B982-90659DD48E0E}</x14:id>
        </ext>
      </extLst>
    </cfRule>
  </conditionalFormatting>
  <conditionalFormatting sqref="AF21">
    <cfRule type="cellIs" dxfId="243" priority="979" operator="lessThan">
      <formula>0.7</formula>
    </cfRule>
  </conditionalFormatting>
  <conditionalFormatting sqref="AF22">
    <cfRule type="dataBar" priority="9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{41D05BB3-66EE-4C69-98E7-10F65401FC7D}</x14:id>
        </ext>
      </extLst>
    </cfRule>
  </conditionalFormatting>
  <conditionalFormatting sqref="AF22">
    <cfRule type="cellIs" dxfId="242" priority="977" operator="lessThan">
      <formula>0.7</formula>
    </cfRule>
  </conditionalFormatting>
  <conditionalFormatting sqref="AF23">
    <cfRule type="dataBar" priority="9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{74B23577-60BE-4CC4-84B5-C3CAD28EA841}</x14:id>
        </ext>
      </extLst>
    </cfRule>
  </conditionalFormatting>
  <conditionalFormatting sqref="AF23">
    <cfRule type="cellIs" dxfId="241" priority="975" operator="lessThan">
      <formula>0.7</formula>
    </cfRule>
  </conditionalFormatting>
  <conditionalFormatting sqref="AF24">
    <cfRule type="dataBar" priority="9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{55D714D5-A48E-4169-89EE-8F54ADCB11D8}</x14:id>
        </ext>
      </extLst>
    </cfRule>
  </conditionalFormatting>
  <conditionalFormatting sqref="AF24">
    <cfRule type="cellIs" dxfId="240" priority="973" operator="lessThan">
      <formula>0.7</formula>
    </cfRule>
  </conditionalFormatting>
  <conditionalFormatting sqref="AF29">
    <cfRule type="dataBar" priority="9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{EC2B8553-D266-43DB-BA58-DF74A4EF9D53}</x14:id>
        </ext>
      </extLst>
    </cfRule>
  </conditionalFormatting>
  <conditionalFormatting sqref="AF29">
    <cfRule type="cellIs" dxfId="239" priority="971" operator="lessThan">
      <formula>0.7</formula>
    </cfRule>
  </conditionalFormatting>
  <conditionalFormatting sqref="AF32">
    <cfRule type="dataBar" priority="9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{6C66A5A0-00BA-41C6-B357-17193ED85A03}</x14:id>
        </ext>
      </extLst>
    </cfRule>
  </conditionalFormatting>
  <conditionalFormatting sqref="AF31">
    <cfRule type="dataBar" priority="9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{E68900DB-D637-4CAA-8371-5E4433E8A02E}</x14:id>
        </ext>
      </extLst>
    </cfRule>
  </conditionalFormatting>
  <conditionalFormatting sqref="AF33">
    <cfRule type="dataBar" priority="9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{7D926871-7312-48C4-9747-7AE638F99392}</x14:id>
        </ext>
      </extLst>
    </cfRule>
  </conditionalFormatting>
  <conditionalFormatting sqref="AF31:AF33">
    <cfRule type="cellIs" dxfId="238" priority="967" operator="lessThan">
      <formula>0.7</formula>
    </cfRule>
  </conditionalFormatting>
  <conditionalFormatting sqref="AF34">
    <cfRule type="dataBar" priority="9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{DCB82C2E-C7AB-4846-8319-3D5026AE1562}</x14:id>
        </ext>
      </extLst>
    </cfRule>
  </conditionalFormatting>
  <conditionalFormatting sqref="AJ11">
    <cfRule type="dataBar" priority="9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{F68E839A-B255-450E-91E4-A8810C5B95DF}</x14:id>
        </ext>
      </extLst>
    </cfRule>
  </conditionalFormatting>
  <conditionalFormatting sqref="AJ10">
    <cfRule type="dataBar" priority="9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{C6F20553-B467-42B8-98FF-4B82005745D9}</x14:id>
        </ext>
      </extLst>
    </cfRule>
  </conditionalFormatting>
  <conditionalFormatting sqref="AJ7:AJ8">
    <cfRule type="dataBar" priority="9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{82415462-BE6F-4A4F-914F-4CBA311565F0}</x14:id>
        </ext>
      </extLst>
    </cfRule>
  </conditionalFormatting>
  <conditionalFormatting sqref="AJ6">
    <cfRule type="dataBar" priority="9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{DC20EFE9-0A59-40BF-8354-50F95EBD7031}</x14:id>
        </ext>
      </extLst>
    </cfRule>
  </conditionalFormatting>
  <conditionalFormatting sqref="AJ9">
    <cfRule type="dataBar" priority="9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{892F708A-0ABC-4B6D-B6A9-0543F6009DFA}</x14:id>
        </ext>
      </extLst>
    </cfRule>
  </conditionalFormatting>
  <conditionalFormatting sqref="AJ7:AJ11">
    <cfRule type="cellIs" dxfId="237" priority="960" operator="lessThan">
      <formula>0.7</formula>
    </cfRule>
  </conditionalFormatting>
  <conditionalFormatting sqref="AJ12">
    <cfRule type="dataBar" priority="9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{ACA4242F-F55D-4FA3-9600-98DA926D697A}</x14:id>
        </ext>
      </extLst>
    </cfRule>
  </conditionalFormatting>
  <conditionalFormatting sqref="AJ12">
    <cfRule type="cellIs" dxfId="236" priority="958" operator="lessThan">
      <formula>0.7</formula>
    </cfRule>
  </conditionalFormatting>
  <conditionalFormatting sqref="AJ13">
    <cfRule type="dataBar" priority="9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{F794690D-2A61-4E70-9A9F-5C8476DC2A50}</x14:id>
        </ext>
      </extLst>
    </cfRule>
  </conditionalFormatting>
  <conditionalFormatting sqref="AJ13">
    <cfRule type="cellIs" dxfId="235" priority="956" operator="lessThan">
      <formula>0.7</formula>
    </cfRule>
  </conditionalFormatting>
  <conditionalFormatting sqref="AJ14">
    <cfRule type="dataBar" priority="9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{F354402C-A3EC-4489-9488-3B3076BB6F42}</x14:id>
        </ext>
      </extLst>
    </cfRule>
  </conditionalFormatting>
  <conditionalFormatting sqref="AJ14">
    <cfRule type="cellIs" dxfId="234" priority="954" operator="lessThan">
      <formula>0.7</formula>
    </cfRule>
  </conditionalFormatting>
  <conditionalFormatting sqref="AJ15">
    <cfRule type="dataBar" priority="9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{994AE40E-9155-4468-882C-9727D86FC129}</x14:id>
        </ext>
      </extLst>
    </cfRule>
  </conditionalFormatting>
  <conditionalFormatting sqref="AJ15">
    <cfRule type="cellIs" dxfId="233" priority="952" operator="lessThan">
      <formula>0.7</formula>
    </cfRule>
  </conditionalFormatting>
  <conditionalFormatting sqref="AJ18">
    <cfRule type="dataBar" priority="9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{B32CFEB9-C006-40D1-9B5A-9B30DCD034A1}</x14:id>
        </ext>
      </extLst>
    </cfRule>
  </conditionalFormatting>
  <conditionalFormatting sqref="AJ18">
    <cfRule type="cellIs" dxfId="232" priority="950" operator="lessThan">
      <formula>0.7</formula>
    </cfRule>
  </conditionalFormatting>
  <conditionalFormatting sqref="AJ16">
    <cfRule type="dataBar" priority="9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{37DD2FB3-49CA-4F51-BA5A-0A81EE5644A2}</x14:id>
        </ext>
      </extLst>
    </cfRule>
  </conditionalFormatting>
  <conditionalFormatting sqref="AJ16">
    <cfRule type="cellIs" dxfId="231" priority="948" operator="lessThan">
      <formula>0.7</formula>
    </cfRule>
  </conditionalFormatting>
  <conditionalFormatting sqref="AJ19">
    <cfRule type="dataBar" priority="9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{0B6075FF-03D4-4EF7-8DC5-B891A7455F06}</x14:id>
        </ext>
      </extLst>
    </cfRule>
  </conditionalFormatting>
  <conditionalFormatting sqref="AJ19">
    <cfRule type="cellIs" dxfId="230" priority="946" operator="lessThan">
      <formula>0.7</formula>
    </cfRule>
  </conditionalFormatting>
  <conditionalFormatting sqref="AJ17">
    <cfRule type="dataBar" priority="9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{E9A141E6-1A96-440E-82BE-5AE8A0ABFD23}</x14:id>
        </ext>
      </extLst>
    </cfRule>
  </conditionalFormatting>
  <conditionalFormatting sqref="AJ17">
    <cfRule type="cellIs" dxfId="229" priority="944" operator="lessThan">
      <formula>0.7</formula>
    </cfRule>
  </conditionalFormatting>
  <conditionalFormatting sqref="AJ20">
    <cfRule type="dataBar" priority="9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{710110B1-CDD4-4838-A1DB-579F5314870F}</x14:id>
        </ext>
      </extLst>
    </cfRule>
  </conditionalFormatting>
  <conditionalFormatting sqref="AJ20">
    <cfRule type="cellIs" dxfId="228" priority="942" operator="lessThan">
      <formula>0.7</formula>
    </cfRule>
  </conditionalFormatting>
  <conditionalFormatting sqref="AJ21">
    <cfRule type="dataBar" priority="9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{F31B9882-4357-44B1-968B-C305041F0974}</x14:id>
        </ext>
      </extLst>
    </cfRule>
  </conditionalFormatting>
  <conditionalFormatting sqref="AJ21">
    <cfRule type="cellIs" dxfId="227" priority="940" operator="lessThan">
      <formula>0.7</formula>
    </cfRule>
  </conditionalFormatting>
  <conditionalFormatting sqref="AJ22">
    <cfRule type="dataBar" priority="9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{6C18319C-4373-4EE6-87E7-BF1ED8EDC62A}</x14:id>
        </ext>
      </extLst>
    </cfRule>
  </conditionalFormatting>
  <conditionalFormatting sqref="AJ22">
    <cfRule type="cellIs" dxfId="226" priority="938" operator="lessThan">
      <formula>0.7</formula>
    </cfRule>
  </conditionalFormatting>
  <conditionalFormatting sqref="AJ23">
    <cfRule type="dataBar" priority="9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{222DD0D4-27F7-4040-B7CE-12693FDF9588}</x14:id>
        </ext>
      </extLst>
    </cfRule>
  </conditionalFormatting>
  <conditionalFormatting sqref="AJ23">
    <cfRule type="cellIs" dxfId="225" priority="936" operator="lessThan">
      <formula>0.7</formula>
    </cfRule>
  </conditionalFormatting>
  <conditionalFormatting sqref="AJ24">
    <cfRule type="dataBar" priority="9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{49CBB00D-2C19-433C-A48E-9171E86F2E57}</x14:id>
        </ext>
      </extLst>
    </cfRule>
  </conditionalFormatting>
  <conditionalFormatting sqref="AJ24">
    <cfRule type="cellIs" dxfId="224" priority="934" operator="lessThan">
      <formula>0.7</formula>
    </cfRule>
  </conditionalFormatting>
  <conditionalFormatting sqref="AJ29">
    <cfRule type="dataBar" priority="9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{AA13206C-FBE5-457A-A2CE-F8662C021E70}</x14:id>
        </ext>
      </extLst>
    </cfRule>
  </conditionalFormatting>
  <conditionalFormatting sqref="AJ29">
    <cfRule type="cellIs" dxfId="223" priority="932" operator="lessThan">
      <formula>0.7</formula>
    </cfRule>
  </conditionalFormatting>
  <conditionalFormatting sqref="AJ32">
    <cfRule type="dataBar" priority="9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{DE64763B-29FA-49A8-9F72-E20DED7A58B0}</x14:id>
        </ext>
      </extLst>
    </cfRule>
  </conditionalFormatting>
  <conditionalFormatting sqref="AJ31">
    <cfRule type="dataBar" priority="9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{79754FC3-D34B-49EB-A2BF-29A0ED660E63}</x14:id>
        </ext>
      </extLst>
    </cfRule>
  </conditionalFormatting>
  <conditionalFormatting sqref="AJ33">
    <cfRule type="dataBar" priority="9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{9DDEAF31-79E4-4F7B-A87D-8DCDE9B311BF}</x14:id>
        </ext>
      </extLst>
    </cfRule>
  </conditionalFormatting>
  <conditionalFormatting sqref="AJ31:AJ33">
    <cfRule type="cellIs" dxfId="222" priority="928" operator="lessThan">
      <formula>0.7</formula>
    </cfRule>
  </conditionalFormatting>
  <conditionalFormatting sqref="AO34">
    <cfRule type="dataBar" priority="9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{DEEDE715-9780-41BB-8097-2119017114C7}</x14:id>
        </ext>
      </extLst>
    </cfRule>
  </conditionalFormatting>
  <conditionalFormatting sqref="AO32">
    <cfRule type="dataBar" priority="9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{3F56A952-8C86-4B68-999D-012766FA7CCD}</x14:id>
        </ext>
      </extLst>
    </cfRule>
  </conditionalFormatting>
  <conditionalFormatting sqref="AO31">
    <cfRule type="dataBar" priority="9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{4299B037-639C-46B1-AB9A-9FD4E3F1A355}</x14:id>
        </ext>
      </extLst>
    </cfRule>
  </conditionalFormatting>
  <conditionalFormatting sqref="AO33">
    <cfRule type="dataBar" priority="9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{8E855AB2-F9EC-4E2A-9275-0C27DCA64739}</x14:id>
        </ext>
      </extLst>
    </cfRule>
  </conditionalFormatting>
  <conditionalFormatting sqref="AO31:AO33">
    <cfRule type="cellIs" dxfId="221" priority="923" operator="lessThan">
      <formula>0.7</formula>
    </cfRule>
  </conditionalFormatting>
  <conditionalFormatting sqref="AO29">
    <cfRule type="dataBar" priority="9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{3E994FF1-D194-4E69-8D99-7992017198A5}</x14:id>
        </ext>
      </extLst>
    </cfRule>
  </conditionalFormatting>
  <conditionalFormatting sqref="AO29">
    <cfRule type="cellIs" dxfId="220" priority="921" operator="lessThan">
      <formula>0.7</formula>
    </cfRule>
  </conditionalFormatting>
  <conditionalFormatting sqref="AO12:AO19">
    <cfRule type="dataBar" priority="9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{9460D0C6-DBBE-45E1-AF91-1A03833C6B1D}</x14:id>
        </ext>
      </extLst>
    </cfRule>
  </conditionalFormatting>
  <conditionalFormatting sqref="AO11">
    <cfRule type="dataBar" priority="9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{B02A2611-16EC-4C5B-8B6F-27C1673B7B19}</x14:id>
        </ext>
      </extLst>
    </cfRule>
  </conditionalFormatting>
  <conditionalFormatting sqref="AO22">
    <cfRule type="dataBar" priority="9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{3450FF8E-C52B-4E2B-909E-17C36067BC6F}</x14:id>
        </ext>
      </extLst>
    </cfRule>
  </conditionalFormatting>
  <conditionalFormatting sqref="AO23">
    <cfRule type="dataBar" priority="9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{482CD355-1434-4A93-BC38-5195FB506F77}</x14:id>
        </ext>
      </extLst>
    </cfRule>
  </conditionalFormatting>
  <conditionalFormatting sqref="AO20">
    <cfRule type="dataBar" priority="9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{7AF876BE-9DBC-467D-9DD5-1CE89ED1522D}</x14:id>
        </ext>
      </extLst>
    </cfRule>
  </conditionalFormatting>
  <conditionalFormatting sqref="AO21">
    <cfRule type="dataBar" priority="9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{80DCC240-DB61-40D0-B21F-96CEF8B7BD90}</x14:id>
        </ext>
      </extLst>
    </cfRule>
  </conditionalFormatting>
  <conditionalFormatting sqref="AO10">
    <cfRule type="dataBar" priority="9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{B2252B69-B648-4906-B221-333F7A588A1E}</x14:id>
        </ext>
      </extLst>
    </cfRule>
  </conditionalFormatting>
  <conditionalFormatting sqref="AO7:AO9">
    <cfRule type="dataBar" priority="9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{DB3848DB-36FE-4E02-A6DD-1CB04DB772F8}</x14:id>
        </ext>
      </extLst>
    </cfRule>
  </conditionalFormatting>
  <conditionalFormatting sqref="AO6">
    <cfRule type="dataBar" priority="9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{7381FEBA-803A-4845-877A-E9B318AE9C19}</x14:id>
        </ext>
      </extLst>
    </cfRule>
  </conditionalFormatting>
  <conditionalFormatting sqref="AO7:AO23">
    <cfRule type="cellIs" dxfId="219" priority="911" operator="lessThan">
      <formula>0.7</formula>
    </cfRule>
  </conditionalFormatting>
  <conditionalFormatting sqref="AO24">
    <cfRule type="dataBar" priority="9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{E32CA2C9-AB2D-4FAD-8C9A-911D5BD3CE0A}</x14:id>
        </ext>
      </extLst>
    </cfRule>
  </conditionalFormatting>
  <conditionalFormatting sqref="AO24">
    <cfRule type="cellIs" dxfId="218" priority="909" operator="lessThan">
      <formula>0.7</formula>
    </cfRule>
  </conditionalFormatting>
  <conditionalFormatting sqref="AX12:AX19">
    <cfRule type="dataBar" priority="90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{6AC438A8-845D-4193-BC68-1907F077852B}</x14:id>
        </ext>
      </extLst>
    </cfRule>
  </conditionalFormatting>
  <conditionalFormatting sqref="AX11">
    <cfRule type="dataBar" priority="9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{B5B4E5F6-D6DD-4EC8-B2DD-20446879B71D}</x14:id>
        </ext>
      </extLst>
    </cfRule>
  </conditionalFormatting>
  <conditionalFormatting sqref="AX22">
    <cfRule type="dataBar" priority="90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{3CE22427-D8DC-471A-9417-00861C81C08E}</x14:id>
        </ext>
      </extLst>
    </cfRule>
  </conditionalFormatting>
  <conditionalFormatting sqref="AX23">
    <cfRule type="dataBar" priority="9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{A430400D-843D-46CD-8FC9-1E298F6A4FC1}</x14:id>
        </ext>
      </extLst>
    </cfRule>
  </conditionalFormatting>
  <conditionalFormatting sqref="AX20">
    <cfRule type="dataBar" priority="9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{E474EADC-34A1-4BE9-830C-32B78F78C74C}</x14:id>
        </ext>
      </extLst>
    </cfRule>
  </conditionalFormatting>
  <conditionalFormatting sqref="AX21">
    <cfRule type="dataBar" priority="9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{905A0A47-BB35-4499-B5DD-29B2F80AB6C4}</x14:id>
        </ext>
      </extLst>
    </cfRule>
  </conditionalFormatting>
  <conditionalFormatting sqref="AX10">
    <cfRule type="dataBar" priority="9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{385F88F9-0AC8-4312-B992-3238465C8CEE}</x14:id>
        </ext>
      </extLst>
    </cfRule>
  </conditionalFormatting>
  <conditionalFormatting sqref="AX7:AX8">
    <cfRule type="dataBar" priority="9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{1822E078-699F-4833-BDCA-87DD3E6FD0E7}</x14:id>
        </ext>
      </extLst>
    </cfRule>
  </conditionalFormatting>
  <conditionalFormatting sqref="AX6">
    <cfRule type="dataBar" priority="9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{DD94B803-B514-4D34-A8BD-4A22ECCB10A4}</x14:id>
        </ext>
      </extLst>
    </cfRule>
  </conditionalFormatting>
  <conditionalFormatting sqref="AX9">
    <cfRule type="dataBar" priority="8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{B1436EAC-2579-49A8-B6B6-9811CB7FB10D}</x14:id>
        </ext>
      </extLst>
    </cfRule>
  </conditionalFormatting>
  <conditionalFormatting sqref="AX7:AX23">
    <cfRule type="cellIs" dxfId="217" priority="898" operator="lessThan">
      <formula>0.7</formula>
    </cfRule>
  </conditionalFormatting>
  <conditionalFormatting sqref="AX24">
    <cfRule type="dataBar" priority="8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{6FA42641-ECCD-4023-AD3A-6A9E7505D423}</x14:id>
        </ext>
      </extLst>
    </cfRule>
  </conditionalFormatting>
  <conditionalFormatting sqref="AX24">
    <cfRule type="cellIs" dxfId="216" priority="896" operator="lessThan">
      <formula>0.7</formula>
    </cfRule>
  </conditionalFormatting>
  <conditionalFormatting sqref="AX34">
    <cfRule type="dataBar" priority="8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{3E23A96C-2099-4078-BBD3-8E61F21191C3}</x14:id>
        </ext>
      </extLst>
    </cfRule>
  </conditionalFormatting>
  <conditionalFormatting sqref="BB12:BB19">
    <cfRule type="dataBar" priority="8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{66AE9139-A9B4-460D-9B89-EEC6008A8587}</x14:id>
        </ext>
      </extLst>
    </cfRule>
  </conditionalFormatting>
  <conditionalFormatting sqref="BB11">
    <cfRule type="dataBar" priority="8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{097FB051-9D06-4C5E-95BD-D8040D473027}</x14:id>
        </ext>
      </extLst>
    </cfRule>
  </conditionalFormatting>
  <conditionalFormatting sqref="BB22">
    <cfRule type="dataBar" priority="8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{8F069879-C58B-4BCA-94E2-FA564C10013D}</x14:id>
        </ext>
      </extLst>
    </cfRule>
  </conditionalFormatting>
  <conditionalFormatting sqref="BB23">
    <cfRule type="dataBar" priority="8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{31FA4BC9-192B-4C88-95F8-0C86E3AA7028}</x14:id>
        </ext>
      </extLst>
    </cfRule>
  </conditionalFormatting>
  <conditionalFormatting sqref="BB20">
    <cfRule type="dataBar" priority="8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{0A51A295-5B48-466B-9111-7433481C63ED}</x14:id>
        </ext>
      </extLst>
    </cfRule>
  </conditionalFormatting>
  <conditionalFormatting sqref="BB21">
    <cfRule type="dataBar" priority="8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{08387E5B-4E43-4E20-9C9B-E06C8B8459AD}</x14:id>
        </ext>
      </extLst>
    </cfRule>
  </conditionalFormatting>
  <conditionalFormatting sqref="BB24">
    <cfRule type="dataBar" priority="8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{2E700B92-D21A-4900-A256-09DD1E3CDCA2}</x14:id>
        </ext>
      </extLst>
    </cfRule>
  </conditionalFormatting>
  <conditionalFormatting sqref="BB10">
    <cfRule type="dataBar" priority="8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{81834B8A-8D73-4AF5-AC80-4DFCFBA1B3F8}</x14:id>
        </ext>
      </extLst>
    </cfRule>
  </conditionalFormatting>
  <conditionalFormatting sqref="BB7:BB8">
    <cfRule type="dataBar" priority="8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{73215D09-9554-444C-ADCC-496D1501F91A}</x14:id>
        </ext>
      </extLst>
    </cfRule>
  </conditionalFormatting>
  <conditionalFormatting sqref="BB6">
    <cfRule type="dataBar" priority="8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{81F647AC-2DC5-410C-BB7B-8076B5F98FF3}</x14:id>
        </ext>
      </extLst>
    </cfRule>
  </conditionalFormatting>
  <conditionalFormatting sqref="BB9">
    <cfRule type="dataBar" priority="8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{6C7AF2C2-68DB-4040-966E-1FE77812A899}</x14:id>
        </ext>
      </extLst>
    </cfRule>
  </conditionalFormatting>
  <conditionalFormatting sqref="BB7:BB24">
    <cfRule type="cellIs" dxfId="215" priority="883" operator="lessThan">
      <formula>0.7</formula>
    </cfRule>
  </conditionalFormatting>
  <conditionalFormatting sqref="BB34">
    <cfRule type="dataBar" priority="8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{FF58BB78-A4EC-4989-9C8C-AA0C4605555A}</x14:id>
        </ext>
      </extLst>
    </cfRule>
  </conditionalFormatting>
  <conditionalFormatting sqref="BF12:BF19">
    <cfRule type="dataBar" priority="8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{0C14DB9E-815E-496F-95FB-CD41CC874D95}</x14:id>
        </ext>
      </extLst>
    </cfRule>
  </conditionalFormatting>
  <conditionalFormatting sqref="BF11">
    <cfRule type="dataBar" priority="8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{92A4B555-F447-4914-911E-7862B5C4121B}</x14:id>
        </ext>
      </extLst>
    </cfRule>
  </conditionalFormatting>
  <conditionalFormatting sqref="BF22">
    <cfRule type="dataBar" priority="8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{EA7BE281-5534-4F1A-981F-B8FF3AADFE0D}</x14:id>
        </ext>
      </extLst>
    </cfRule>
  </conditionalFormatting>
  <conditionalFormatting sqref="BF23">
    <cfRule type="dataBar" priority="8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{3571B381-291E-4ED4-AB22-A336E6227670}</x14:id>
        </ext>
      </extLst>
    </cfRule>
  </conditionalFormatting>
  <conditionalFormatting sqref="BF20">
    <cfRule type="dataBar" priority="8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{9A1E5377-F249-438A-9D41-9CC736A511DE}</x14:id>
        </ext>
      </extLst>
    </cfRule>
  </conditionalFormatting>
  <conditionalFormatting sqref="BF21">
    <cfRule type="dataBar" priority="8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{D7D62A8F-CA7C-4954-AB42-B0FB1A840845}</x14:id>
        </ext>
      </extLst>
    </cfRule>
  </conditionalFormatting>
  <conditionalFormatting sqref="BF24">
    <cfRule type="dataBar" priority="8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{E15679C2-DEB3-479A-A83C-394B825737A5}</x14:id>
        </ext>
      </extLst>
    </cfRule>
  </conditionalFormatting>
  <conditionalFormatting sqref="BF10">
    <cfRule type="dataBar" priority="8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{AAC780BE-2652-4CA6-8D3A-4D4BFB0CEEA1}</x14:id>
        </ext>
      </extLst>
    </cfRule>
  </conditionalFormatting>
  <conditionalFormatting sqref="BF7:BF8">
    <cfRule type="dataBar" priority="8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{610A32C8-77C1-40B3-AF5F-A0484F5B4D74}</x14:id>
        </ext>
      </extLst>
    </cfRule>
  </conditionalFormatting>
  <conditionalFormatting sqref="BF6">
    <cfRule type="dataBar" priority="8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{720EACAE-A397-450D-867D-174D6FAA0664}</x14:id>
        </ext>
      </extLst>
    </cfRule>
  </conditionalFormatting>
  <conditionalFormatting sqref="BF9">
    <cfRule type="dataBar" priority="8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{247C60E0-7405-4894-AE05-32987BD3F78F}</x14:id>
        </ext>
      </extLst>
    </cfRule>
  </conditionalFormatting>
  <conditionalFormatting sqref="BF7:BF24">
    <cfRule type="cellIs" dxfId="214" priority="870" operator="lessThan">
      <formula>0.7</formula>
    </cfRule>
  </conditionalFormatting>
  <conditionalFormatting sqref="BF34">
    <cfRule type="dataBar" priority="8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{2379523E-350E-437A-8D76-3F1A69DF84C5}</x14:id>
        </ext>
      </extLst>
    </cfRule>
  </conditionalFormatting>
  <conditionalFormatting sqref="BJ12:BJ19">
    <cfRule type="dataBar" priority="8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{848B3BEE-DF47-42BA-81E6-9E5A61D4F1FE}</x14:id>
        </ext>
      </extLst>
    </cfRule>
  </conditionalFormatting>
  <conditionalFormatting sqref="BJ11">
    <cfRule type="dataBar" priority="8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{FF6F22BF-DD54-4848-8332-1DE20F81BA27}</x14:id>
        </ext>
      </extLst>
    </cfRule>
  </conditionalFormatting>
  <conditionalFormatting sqref="BJ22">
    <cfRule type="dataBar" priority="8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{B02255E3-3A7B-448A-919D-07B74EC3005C}</x14:id>
        </ext>
      </extLst>
    </cfRule>
  </conditionalFormatting>
  <conditionalFormatting sqref="BJ23">
    <cfRule type="dataBar" priority="8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{350096A1-F3B8-4C29-BBBA-4BB2D2D36FF8}</x14:id>
        </ext>
      </extLst>
    </cfRule>
  </conditionalFormatting>
  <conditionalFormatting sqref="BJ20">
    <cfRule type="dataBar" priority="8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{E7DD7726-7907-411F-AB3B-C55795FCBC65}</x14:id>
        </ext>
      </extLst>
    </cfRule>
  </conditionalFormatting>
  <conditionalFormatting sqref="BJ21">
    <cfRule type="dataBar" priority="8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{A084BA75-67C9-4C67-B0D8-FA75A82D355C}</x14:id>
        </ext>
      </extLst>
    </cfRule>
  </conditionalFormatting>
  <conditionalFormatting sqref="BJ10">
    <cfRule type="dataBar" priority="8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{9D5B26A7-00C5-4754-AD52-451A5B1772C5}</x14:id>
        </ext>
      </extLst>
    </cfRule>
  </conditionalFormatting>
  <conditionalFormatting sqref="BJ7:BJ8">
    <cfRule type="dataBar" priority="8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{3AB4EEFB-73A2-40F1-A773-8D0FF2BA9DC6}</x14:id>
        </ext>
      </extLst>
    </cfRule>
  </conditionalFormatting>
  <conditionalFormatting sqref="BJ6">
    <cfRule type="dataBar" priority="86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{BE095E7F-E9A8-4FE6-A13A-229F3E3FE943}</x14:id>
        </ext>
      </extLst>
    </cfRule>
  </conditionalFormatting>
  <conditionalFormatting sqref="BJ9">
    <cfRule type="dataBar" priority="8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{0268B8E6-5BAF-481F-94AB-B1D1CEE1DD62}</x14:id>
        </ext>
      </extLst>
    </cfRule>
  </conditionalFormatting>
  <conditionalFormatting sqref="BJ7:BJ23">
    <cfRule type="cellIs" dxfId="213" priority="858" operator="lessThan">
      <formula>0.7</formula>
    </cfRule>
  </conditionalFormatting>
  <conditionalFormatting sqref="BJ34">
    <cfRule type="dataBar" priority="8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{94448B37-9E19-4556-9695-8C0856BA67E5}</x14:id>
        </ext>
      </extLst>
    </cfRule>
  </conditionalFormatting>
  <conditionalFormatting sqref="BO12:BO19">
    <cfRule type="dataBar" priority="8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{41BF23BC-A113-4BAF-B9CF-F1E084F1D8B9}</x14:id>
        </ext>
      </extLst>
    </cfRule>
  </conditionalFormatting>
  <conditionalFormatting sqref="BO11">
    <cfRule type="dataBar" priority="8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{B1B967E6-D681-4D3F-9C1B-1BEB05CDB077}</x14:id>
        </ext>
      </extLst>
    </cfRule>
  </conditionalFormatting>
  <conditionalFormatting sqref="BO22">
    <cfRule type="dataBar" priority="8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{C29F8EF7-B7DC-455A-A6CD-0F23F665FA9C}</x14:id>
        </ext>
      </extLst>
    </cfRule>
  </conditionalFormatting>
  <conditionalFormatting sqref="BO23">
    <cfRule type="dataBar" priority="8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{E93C0D69-5C7E-402D-AC61-9CE401C2404A}</x14:id>
        </ext>
      </extLst>
    </cfRule>
  </conditionalFormatting>
  <conditionalFormatting sqref="BO20">
    <cfRule type="dataBar" priority="8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{D0FA0783-46F7-49C3-8592-B33679A7A4D5}</x14:id>
        </ext>
      </extLst>
    </cfRule>
  </conditionalFormatting>
  <conditionalFormatting sqref="BO21">
    <cfRule type="dataBar" priority="8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{B7E4F8B1-3EA0-43EF-9929-8AA6534C8852}</x14:id>
        </ext>
      </extLst>
    </cfRule>
  </conditionalFormatting>
  <conditionalFormatting sqref="BO24">
    <cfRule type="dataBar" priority="8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{DEE9F69C-D204-4F12-8E26-3E955908E0FE}</x14:id>
        </ext>
      </extLst>
    </cfRule>
  </conditionalFormatting>
  <conditionalFormatting sqref="BO10">
    <cfRule type="dataBar" priority="8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{764B7B34-76F6-4175-A084-50C56BFB81D3}</x14:id>
        </ext>
      </extLst>
    </cfRule>
  </conditionalFormatting>
  <conditionalFormatting sqref="BO7:BO9">
    <cfRule type="dataBar" priority="8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{1EE90829-2C9B-4034-93FD-9B052F90DD09}</x14:id>
        </ext>
      </extLst>
    </cfRule>
  </conditionalFormatting>
  <conditionalFormatting sqref="BO6">
    <cfRule type="dataBar" priority="8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{083010DC-022E-45AB-B207-66C250BF09EA}</x14:id>
        </ext>
      </extLst>
    </cfRule>
  </conditionalFormatting>
  <conditionalFormatting sqref="BO7:BO24">
    <cfRule type="cellIs" dxfId="212" priority="846" operator="lessThan">
      <formula>0.7</formula>
    </cfRule>
  </conditionalFormatting>
  <conditionalFormatting sqref="BO34">
    <cfRule type="dataBar" priority="8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{A19FE31E-9A09-45F0-A854-02F571C00597}</x14:id>
        </ext>
      </extLst>
    </cfRule>
  </conditionalFormatting>
  <conditionalFormatting sqref="BS11:BT19">
    <cfRule type="dataBar" priority="8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{13460193-4D3D-434E-A184-A5DB274BAA3C}</x14:id>
        </ext>
      </extLst>
    </cfRule>
  </conditionalFormatting>
  <conditionalFormatting sqref="BS22:BT22">
    <cfRule type="dataBar" priority="8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{828CBF67-545F-46EF-A65D-B71D1F089FC2}</x14:id>
        </ext>
      </extLst>
    </cfRule>
  </conditionalFormatting>
  <conditionalFormatting sqref="BS23:BT23">
    <cfRule type="dataBar" priority="8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{E48C161A-5E75-4FD0-A649-F0FF2EEB095D}</x14:id>
        </ext>
      </extLst>
    </cfRule>
  </conditionalFormatting>
  <conditionalFormatting sqref="BS20:BT20">
    <cfRule type="dataBar" priority="8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{20A126E3-1AD3-461A-B5D4-A4FE5F502E03}</x14:id>
        </ext>
      </extLst>
    </cfRule>
  </conditionalFormatting>
  <conditionalFormatting sqref="BS21:BT21">
    <cfRule type="dataBar" priority="8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{B2313CC2-223C-4525-A4F2-1992B0109C5C}</x14:id>
        </ext>
      </extLst>
    </cfRule>
  </conditionalFormatting>
  <conditionalFormatting sqref="BS10:BT10">
    <cfRule type="dataBar" priority="8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{DAF9708E-6D16-44B0-BF3A-C71949CD200B}</x14:id>
        </ext>
      </extLst>
    </cfRule>
  </conditionalFormatting>
  <conditionalFormatting sqref="BS7:BT9">
    <cfRule type="dataBar" priority="8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{582F09DD-4DDD-4E6B-B8C6-0649D6D08C76}</x14:id>
        </ext>
      </extLst>
    </cfRule>
  </conditionalFormatting>
  <conditionalFormatting sqref="BS6:BT6">
    <cfRule type="dataBar" priority="8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{28247061-A3B4-43D1-B4A7-DD16FB197250}</x14:id>
        </ext>
      </extLst>
    </cfRule>
  </conditionalFormatting>
  <conditionalFormatting sqref="BS7:BT23">
    <cfRule type="cellIs" dxfId="211" priority="836" operator="lessThan">
      <formula>0.7</formula>
    </cfRule>
  </conditionalFormatting>
  <conditionalFormatting sqref="BS24:BT24">
    <cfRule type="dataBar" priority="8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{201CFC30-144F-454F-B461-549365A88354}</x14:id>
        </ext>
      </extLst>
    </cfRule>
  </conditionalFormatting>
  <conditionalFormatting sqref="BS24:BT24">
    <cfRule type="cellIs" dxfId="210" priority="834" operator="lessThan">
      <formula>0.7</formula>
    </cfRule>
  </conditionalFormatting>
  <conditionalFormatting sqref="BS29:BT29">
    <cfRule type="dataBar" priority="83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{CD6C410C-A313-4DDA-A2D4-CBC09168B038}</x14:id>
        </ext>
      </extLst>
    </cfRule>
  </conditionalFormatting>
  <conditionalFormatting sqref="BS29:BT29">
    <cfRule type="cellIs" dxfId="209" priority="832" operator="lessThan">
      <formula>0.7</formula>
    </cfRule>
  </conditionalFormatting>
  <conditionalFormatting sqref="BS32:BT32">
    <cfRule type="dataBar" priority="83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{AE78E922-AF0C-4E15-9B4A-2FE253E191B7}</x14:id>
        </ext>
      </extLst>
    </cfRule>
  </conditionalFormatting>
  <conditionalFormatting sqref="BS31:BT31">
    <cfRule type="dataBar" priority="8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{55281053-8533-467F-B866-7FB5A2DA1B24}</x14:id>
        </ext>
      </extLst>
    </cfRule>
  </conditionalFormatting>
  <conditionalFormatting sqref="BS33:BT33">
    <cfRule type="dataBar" priority="8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{945F2101-9D31-4ADC-8D26-27AFEB8A1876}</x14:id>
        </ext>
      </extLst>
    </cfRule>
  </conditionalFormatting>
  <conditionalFormatting sqref="BS31:BT33">
    <cfRule type="cellIs" dxfId="208" priority="828" operator="lessThan">
      <formula>0.7</formula>
    </cfRule>
  </conditionalFormatting>
  <conditionalFormatting sqref="BS34:BT34">
    <cfRule type="dataBar" priority="8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{824CE7A9-A84B-4F94-9986-719162ABCE2C}</x14:id>
        </ext>
      </extLst>
    </cfRule>
  </conditionalFormatting>
  <conditionalFormatting sqref="DD25">
    <cfRule type="dataBar" priority="82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{00A6AEB8-1CFF-46C2-BBA9-AB027DEA8C1E}</x14:id>
        </ext>
      </extLst>
    </cfRule>
  </conditionalFormatting>
  <conditionalFormatting sqref="DD26">
    <cfRule type="dataBar" priority="8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{104762CB-8173-45A7-B579-C59D6941A931}</x14:id>
        </ext>
      </extLst>
    </cfRule>
  </conditionalFormatting>
  <conditionalFormatting sqref="DD27">
    <cfRule type="dataBar" priority="8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{E19C2A44-B3DF-4621-9C89-8149FC3FED81}</x14:id>
        </ext>
      </extLst>
    </cfRule>
  </conditionalFormatting>
  <conditionalFormatting sqref="DD28">
    <cfRule type="dataBar" priority="8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{8F38C436-730C-4EFA-BEFA-E0628FDE3212}</x14:id>
        </ext>
      </extLst>
    </cfRule>
  </conditionalFormatting>
  <conditionalFormatting sqref="DD11">
    <cfRule type="dataBar" priority="8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{FFA5B028-BD64-4961-B358-1BA15798C623}</x14:id>
        </ext>
      </extLst>
    </cfRule>
  </conditionalFormatting>
  <conditionalFormatting sqref="DD10">
    <cfRule type="dataBar" priority="8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{C23EA199-44D3-47EC-B6F5-11DA861D43E7}</x14:id>
        </ext>
      </extLst>
    </cfRule>
  </conditionalFormatting>
  <conditionalFormatting sqref="DD7:DD9">
    <cfRule type="dataBar" priority="8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{76530D20-DBDB-4708-B4DF-7C1FBE641EEA}</x14:id>
        </ext>
      </extLst>
    </cfRule>
  </conditionalFormatting>
  <conditionalFormatting sqref="DD6">
    <cfRule type="dataBar" priority="8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{6B7D0C25-E204-4F66-A7B9-F299BD533A8C}</x14:id>
        </ext>
      </extLst>
    </cfRule>
  </conditionalFormatting>
  <conditionalFormatting sqref="DD7:DD11">
    <cfRule type="cellIs" dxfId="207" priority="818" operator="lessThan">
      <formula>0.7</formula>
    </cfRule>
  </conditionalFormatting>
  <conditionalFormatting sqref="DD13">
    <cfRule type="dataBar" priority="8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{4AA16EB7-FB94-4295-B58C-7A4A1ABCF1C9}</x14:id>
        </ext>
      </extLst>
    </cfRule>
  </conditionalFormatting>
  <conditionalFormatting sqref="DD13">
    <cfRule type="cellIs" dxfId="206" priority="816" operator="lessThan">
      <formula>0.7</formula>
    </cfRule>
  </conditionalFormatting>
  <conditionalFormatting sqref="DD12">
    <cfRule type="dataBar" priority="8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{335EA437-CB1E-4EB7-8BA3-2232DE5EF80F}</x14:id>
        </ext>
      </extLst>
    </cfRule>
  </conditionalFormatting>
  <conditionalFormatting sqref="DD12">
    <cfRule type="cellIs" dxfId="205" priority="814" operator="lessThan">
      <formula>0.7</formula>
    </cfRule>
  </conditionalFormatting>
  <conditionalFormatting sqref="DD14">
    <cfRule type="dataBar" priority="8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{0B6BB2AC-FD11-4B00-8E7A-B8297392A36E}</x14:id>
        </ext>
      </extLst>
    </cfRule>
  </conditionalFormatting>
  <conditionalFormatting sqref="DD14">
    <cfRule type="cellIs" dxfId="204" priority="812" operator="lessThan">
      <formula>0.7</formula>
    </cfRule>
  </conditionalFormatting>
  <conditionalFormatting sqref="DD15">
    <cfRule type="dataBar" priority="8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{5AE45DA3-C647-48DD-8207-3A3337A68EA9}</x14:id>
        </ext>
      </extLst>
    </cfRule>
  </conditionalFormatting>
  <conditionalFormatting sqref="DD15">
    <cfRule type="cellIs" dxfId="203" priority="810" operator="lessThan">
      <formula>0.7</formula>
    </cfRule>
  </conditionalFormatting>
  <conditionalFormatting sqref="DD16">
    <cfRule type="dataBar" priority="8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{4CEFA176-E48F-4449-8E10-9C145E0C03AC}</x14:id>
        </ext>
      </extLst>
    </cfRule>
  </conditionalFormatting>
  <conditionalFormatting sqref="DD16">
    <cfRule type="cellIs" dxfId="202" priority="808" operator="lessThan">
      <formula>0.7</formula>
    </cfRule>
  </conditionalFormatting>
  <conditionalFormatting sqref="DD17">
    <cfRule type="dataBar" priority="8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{A3A42106-1CEC-4240-B513-C618CFE595B0}</x14:id>
        </ext>
      </extLst>
    </cfRule>
  </conditionalFormatting>
  <conditionalFormatting sqref="DD17">
    <cfRule type="cellIs" dxfId="201" priority="806" operator="lessThan">
      <formula>0.7</formula>
    </cfRule>
  </conditionalFormatting>
  <conditionalFormatting sqref="DD18">
    <cfRule type="dataBar" priority="8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{5A02B4BC-3894-431B-A33C-384D25D63C74}</x14:id>
        </ext>
      </extLst>
    </cfRule>
  </conditionalFormatting>
  <conditionalFormatting sqref="DD18">
    <cfRule type="cellIs" dxfId="200" priority="804" operator="lessThan">
      <formula>0.7</formula>
    </cfRule>
  </conditionalFormatting>
  <conditionalFormatting sqref="DD19">
    <cfRule type="dataBar" priority="8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{09BBFF84-2BCE-4637-A458-C960BA56DCEA}</x14:id>
        </ext>
      </extLst>
    </cfRule>
  </conditionalFormatting>
  <conditionalFormatting sqref="DD19">
    <cfRule type="cellIs" dxfId="199" priority="802" operator="lessThan">
      <formula>0.7</formula>
    </cfRule>
  </conditionalFormatting>
  <conditionalFormatting sqref="DD20">
    <cfRule type="dataBar" priority="8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{CB146D10-5AE5-4E74-9B72-446BDFF9A3A1}</x14:id>
        </ext>
      </extLst>
    </cfRule>
  </conditionalFormatting>
  <conditionalFormatting sqref="DD20">
    <cfRule type="cellIs" dxfId="198" priority="800" operator="lessThan">
      <formula>0.7</formula>
    </cfRule>
  </conditionalFormatting>
  <conditionalFormatting sqref="DD21">
    <cfRule type="dataBar" priority="7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{9A438B51-7805-49EB-B700-F3DC50696EF7}</x14:id>
        </ext>
      </extLst>
    </cfRule>
  </conditionalFormatting>
  <conditionalFormatting sqref="DD21">
    <cfRule type="cellIs" dxfId="197" priority="798" operator="lessThan">
      <formula>0.7</formula>
    </cfRule>
  </conditionalFormatting>
  <conditionalFormatting sqref="DD22">
    <cfRule type="dataBar" priority="7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{420D9EEB-A3C7-403B-BF4B-F141AAB63791}</x14:id>
        </ext>
      </extLst>
    </cfRule>
  </conditionalFormatting>
  <conditionalFormatting sqref="DD22">
    <cfRule type="cellIs" dxfId="196" priority="796" operator="lessThan">
      <formula>0.7</formula>
    </cfRule>
  </conditionalFormatting>
  <conditionalFormatting sqref="DD23">
    <cfRule type="dataBar" priority="7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{2EF7DEED-42E6-4D7F-8529-84EB196339AF}</x14:id>
        </ext>
      </extLst>
    </cfRule>
  </conditionalFormatting>
  <conditionalFormatting sqref="DD23">
    <cfRule type="cellIs" dxfId="195" priority="794" operator="lessThan">
      <formula>0.7</formula>
    </cfRule>
  </conditionalFormatting>
  <conditionalFormatting sqref="DD24">
    <cfRule type="dataBar" priority="7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{C8FFBFD4-3A8C-4C2E-A17E-38D1B4EBD85E}</x14:id>
        </ext>
      </extLst>
    </cfRule>
  </conditionalFormatting>
  <conditionalFormatting sqref="DD24">
    <cfRule type="cellIs" dxfId="194" priority="792" operator="lessThan">
      <formula>0.7</formula>
    </cfRule>
  </conditionalFormatting>
  <conditionalFormatting sqref="DD29">
    <cfRule type="dataBar" priority="7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{292094F3-54CB-476D-A1FA-7C99A26F6438}</x14:id>
        </ext>
      </extLst>
    </cfRule>
  </conditionalFormatting>
  <conditionalFormatting sqref="DD29">
    <cfRule type="cellIs" dxfId="193" priority="790" operator="lessThan">
      <formula>0.7</formula>
    </cfRule>
  </conditionalFormatting>
  <conditionalFormatting sqref="DD30">
    <cfRule type="dataBar" priority="7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{ED361AC4-01B5-4B2E-864E-61FE389B9BF3}</x14:id>
        </ext>
      </extLst>
    </cfRule>
  </conditionalFormatting>
  <conditionalFormatting sqref="DD32">
    <cfRule type="dataBar" priority="7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{00020EC4-890F-4251-9124-07C7164D9DE0}</x14:id>
        </ext>
      </extLst>
    </cfRule>
  </conditionalFormatting>
  <conditionalFormatting sqref="DD31">
    <cfRule type="dataBar" priority="7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{B30FD018-CEF4-4D09-A4FB-B317E6D76E43}</x14:id>
        </ext>
      </extLst>
    </cfRule>
  </conditionalFormatting>
  <conditionalFormatting sqref="DD33">
    <cfRule type="dataBar" priority="7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{B86D184A-7D17-4ADB-8000-8C757B0720FB}</x14:id>
        </ext>
      </extLst>
    </cfRule>
  </conditionalFormatting>
  <conditionalFormatting sqref="DD31:DD33">
    <cfRule type="cellIs" dxfId="192" priority="785" operator="lessThan">
      <formula>0.7</formula>
    </cfRule>
  </conditionalFormatting>
  <conditionalFormatting sqref="DD33">
    <cfRule type="dataBar" priority="7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{9334E149-2614-4239-9201-472D86044214}</x14:id>
        </ext>
      </extLst>
    </cfRule>
  </conditionalFormatting>
  <conditionalFormatting sqref="DD34">
    <cfRule type="dataBar" priority="7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{D6E6EE24-994C-43E6-8FA0-398DA58BE723}</x14:id>
        </ext>
      </extLst>
    </cfRule>
  </conditionalFormatting>
  <conditionalFormatting sqref="DE11:DF19">
    <cfRule type="dataBar" priority="7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{87E9075A-3342-4F0F-98E9-3ABBC4E67C84}</x14:id>
        </ext>
      </extLst>
    </cfRule>
  </conditionalFormatting>
  <conditionalFormatting sqref="DE22:DF22">
    <cfRule type="dataBar" priority="7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{0343892A-411D-4F28-8FAC-F9D1F028521E}</x14:id>
        </ext>
      </extLst>
    </cfRule>
  </conditionalFormatting>
  <conditionalFormatting sqref="DE23:DF23">
    <cfRule type="dataBar" priority="7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{5D39C8C5-C045-4116-AC8A-68AE417FEC87}</x14:id>
        </ext>
      </extLst>
    </cfRule>
  </conditionalFormatting>
  <conditionalFormatting sqref="DE20:DF20">
    <cfRule type="dataBar" priority="7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{7E3BFF7D-D10B-4616-8D57-DEB33FDBB107}</x14:id>
        </ext>
      </extLst>
    </cfRule>
  </conditionalFormatting>
  <conditionalFormatting sqref="DE21:DF21">
    <cfRule type="dataBar" priority="7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{C4C413B0-41A0-4B9E-A5C2-0A87D71D9F71}</x14:id>
        </ext>
      </extLst>
    </cfRule>
  </conditionalFormatting>
  <conditionalFormatting sqref="DE10:DF10">
    <cfRule type="dataBar" priority="7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{526343B5-4F86-48A0-A7EA-CCF4A6B6C41F}</x14:id>
        </ext>
      </extLst>
    </cfRule>
  </conditionalFormatting>
  <conditionalFormatting sqref="DE7:DF9">
    <cfRule type="dataBar" priority="7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{B0875F03-F0C5-49EB-9C1B-D507B107950C}</x14:id>
        </ext>
      </extLst>
    </cfRule>
  </conditionalFormatting>
  <conditionalFormatting sqref="DE6:DF6">
    <cfRule type="dataBar" priority="7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{FBA3D598-7466-4143-BBA0-2989F9113DF7}</x14:id>
        </ext>
      </extLst>
    </cfRule>
  </conditionalFormatting>
  <conditionalFormatting sqref="DE7:DF23">
    <cfRule type="cellIs" dxfId="191" priority="774" operator="lessThan">
      <formula>0.7</formula>
    </cfRule>
  </conditionalFormatting>
  <conditionalFormatting sqref="DE24:DF24">
    <cfRule type="dataBar" priority="7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{1D306420-3CFB-4307-9797-8B36994F1419}</x14:id>
        </ext>
      </extLst>
    </cfRule>
  </conditionalFormatting>
  <conditionalFormatting sqref="DE24:DF24">
    <cfRule type="cellIs" dxfId="190" priority="772" operator="lessThan">
      <formula>0.7</formula>
    </cfRule>
  </conditionalFormatting>
  <conditionalFormatting sqref="DE29:DF29">
    <cfRule type="dataBar" priority="7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{0B2713D6-311A-49E7-AC8A-DB9B227767D6}</x14:id>
        </ext>
      </extLst>
    </cfRule>
  </conditionalFormatting>
  <conditionalFormatting sqref="DE29:DF29">
    <cfRule type="cellIs" dxfId="189" priority="770" operator="lessThan">
      <formula>0.7</formula>
    </cfRule>
  </conditionalFormatting>
  <conditionalFormatting sqref="DE32:DF32">
    <cfRule type="dataBar" priority="7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{17C536CB-0C28-4227-9F58-7C180073B667}</x14:id>
        </ext>
      </extLst>
    </cfRule>
  </conditionalFormatting>
  <conditionalFormatting sqref="DE31:DF31">
    <cfRule type="dataBar" priority="7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{9A987BE8-921C-478A-87DB-1CFE8D88726F}</x14:id>
        </ext>
      </extLst>
    </cfRule>
  </conditionalFormatting>
  <conditionalFormatting sqref="DE33:DF33">
    <cfRule type="dataBar" priority="76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{3297FE2F-141D-4ECE-89EF-CFAE08F086E9}</x14:id>
        </ext>
      </extLst>
    </cfRule>
  </conditionalFormatting>
  <conditionalFormatting sqref="DE31:DF33">
    <cfRule type="cellIs" dxfId="188" priority="766" operator="lessThan">
      <formula>0.7</formula>
    </cfRule>
  </conditionalFormatting>
  <conditionalFormatting sqref="DE34:DF34">
    <cfRule type="dataBar" priority="7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{733686FE-1A9D-42A4-A008-8150508B0A06}</x14:id>
        </ext>
      </extLst>
    </cfRule>
  </conditionalFormatting>
  <conditionalFormatting sqref="BX12:BX19">
    <cfRule type="dataBar" priority="7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{52905C45-A5A2-4148-8F1B-667404D332F7}</x14:id>
        </ext>
      </extLst>
    </cfRule>
  </conditionalFormatting>
  <conditionalFormatting sqref="BX11">
    <cfRule type="dataBar" priority="7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{6F439B77-8359-4758-828D-47EC5BE5BC13}</x14:id>
        </ext>
      </extLst>
    </cfRule>
  </conditionalFormatting>
  <conditionalFormatting sqref="BX22">
    <cfRule type="dataBar" priority="7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{B569A5C5-2AE3-4310-BB77-AB2F17B98953}</x14:id>
        </ext>
      </extLst>
    </cfRule>
  </conditionalFormatting>
  <conditionalFormatting sqref="BX23">
    <cfRule type="dataBar" priority="7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{5F7C182B-1612-462C-8F5C-C497F66C180F}</x14:id>
        </ext>
      </extLst>
    </cfRule>
  </conditionalFormatting>
  <conditionalFormatting sqref="BX20">
    <cfRule type="dataBar" priority="7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{2965CF06-3DB2-4216-A838-4590874027B3}</x14:id>
        </ext>
      </extLst>
    </cfRule>
  </conditionalFormatting>
  <conditionalFormatting sqref="BX21">
    <cfRule type="dataBar" priority="7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{475138E6-A58E-421F-8C75-929AF5B8CED9}</x14:id>
        </ext>
      </extLst>
    </cfRule>
  </conditionalFormatting>
  <conditionalFormatting sqref="BX10">
    <cfRule type="dataBar" priority="7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{94D1541D-D628-4F64-9271-67A98F2596A2}</x14:id>
        </ext>
      </extLst>
    </cfRule>
  </conditionalFormatting>
  <conditionalFormatting sqref="BX7:BX8">
    <cfRule type="dataBar" priority="7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{80ACF792-3DCE-43CF-8A6D-7E54CDA63E89}</x14:id>
        </ext>
      </extLst>
    </cfRule>
  </conditionalFormatting>
  <conditionalFormatting sqref="BX6">
    <cfRule type="dataBar" priority="7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{86DB634B-6B0D-4B36-AD86-DD795E92A5A9}</x14:id>
        </ext>
      </extLst>
    </cfRule>
  </conditionalFormatting>
  <conditionalFormatting sqref="BX9">
    <cfRule type="dataBar" priority="7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{F52F6221-BA0F-4EAF-A294-D82C2CB34C76}</x14:id>
        </ext>
      </extLst>
    </cfRule>
  </conditionalFormatting>
  <conditionalFormatting sqref="BX7:BX23">
    <cfRule type="cellIs" dxfId="187" priority="754" operator="lessThan">
      <formula>0.7</formula>
    </cfRule>
  </conditionalFormatting>
  <conditionalFormatting sqref="CJ23">
    <cfRule type="dataBar" priority="7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{F4796456-2019-41DD-9EA1-B27D78D2CF0F}</x14:id>
        </ext>
      </extLst>
    </cfRule>
  </conditionalFormatting>
  <conditionalFormatting sqref="CB12:CB19">
    <cfRule type="dataBar" priority="7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{E523C9D9-C25D-4C8E-B1E9-40B56B5A1146}</x14:id>
        </ext>
      </extLst>
    </cfRule>
  </conditionalFormatting>
  <conditionalFormatting sqref="CB11">
    <cfRule type="dataBar" priority="7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{A6905035-B8A3-4C34-B87E-F1B91AF5E5A3}</x14:id>
        </ext>
      </extLst>
    </cfRule>
  </conditionalFormatting>
  <conditionalFormatting sqref="CB22">
    <cfRule type="dataBar" priority="7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{457D1687-64AE-476D-8852-AF9AC8947DE9}</x14:id>
        </ext>
      </extLst>
    </cfRule>
  </conditionalFormatting>
  <conditionalFormatting sqref="CB23">
    <cfRule type="dataBar" priority="7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{DAFF22CD-CA72-4763-A72B-9DE1D4D888ED}</x14:id>
        </ext>
      </extLst>
    </cfRule>
  </conditionalFormatting>
  <conditionalFormatting sqref="CB20">
    <cfRule type="dataBar" priority="7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{1C144266-B5BA-4C5D-B464-D0D31333482D}</x14:id>
        </ext>
      </extLst>
    </cfRule>
  </conditionalFormatting>
  <conditionalFormatting sqref="CB21">
    <cfRule type="dataBar" priority="7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{5B01C704-3930-47C4-B27B-38113CD3898A}</x14:id>
        </ext>
      </extLst>
    </cfRule>
  </conditionalFormatting>
  <conditionalFormatting sqref="CB10">
    <cfRule type="dataBar" priority="7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{1592E165-8258-4CB9-98C3-7FF31E05C912}</x14:id>
        </ext>
      </extLst>
    </cfRule>
  </conditionalFormatting>
  <conditionalFormatting sqref="CB7:CB8">
    <cfRule type="dataBar" priority="7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{F5B51597-3570-47E1-9B39-27DBAD93E34D}</x14:id>
        </ext>
      </extLst>
    </cfRule>
  </conditionalFormatting>
  <conditionalFormatting sqref="CB6">
    <cfRule type="dataBar" priority="7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{A1CE8673-83DC-4C98-A9D5-FF778034F759}</x14:id>
        </ext>
      </extLst>
    </cfRule>
  </conditionalFormatting>
  <conditionalFormatting sqref="CB9">
    <cfRule type="dataBar" priority="7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{F401E156-2A90-47E9-A4D3-016D6A1590FC}</x14:id>
        </ext>
      </extLst>
    </cfRule>
  </conditionalFormatting>
  <conditionalFormatting sqref="CB7:CB23">
    <cfRule type="cellIs" dxfId="186" priority="743" operator="lessThan">
      <formula>0.7</formula>
    </cfRule>
  </conditionalFormatting>
  <conditionalFormatting sqref="CN11">
    <cfRule type="dataBar" priority="7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{7FF12397-680B-4E7F-8F91-459C0CE24D61}</x14:id>
        </ext>
      </extLst>
    </cfRule>
  </conditionalFormatting>
  <conditionalFormatting sqref="CB34">
    <cfRule type="dataBar" priority="7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{AE8FF4CE-A475-4044-A636-E950423CF4BA}</x14:id>
        </ext>
      </extLst>
    </cfRule>
  </conditionalFormatting>
  <conditionalFormatting sqref="CF12:CF19">
    <cfRule type="dataBar" priority="7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{20651EA4-05BD-4317-ADE7-2ED285FB0199}</x14:id>
        </ext>
      </extLst>
    </cfRule>
  </conditionalFormatting>
  <conditionalFormatting sqref="DA6">
    <cfRule type="dataBar" priority="6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{A9D33C90-7E2E-4C8C-967D-4E852B11727D}</x14:id>
        </ext>
      </extLst>
    </cfRule>
  </conditionalFormatting>
  <conditionalFormatting sqref="CF11">
    <cfRule type="dataBar" priority="7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{F63C08BD-2256-4D97-B4D1-4E0722AAD018}</x14:id>
        </ext>
      </extLst>
    </cfRule>
  </conditionalFormatting>
  <conditionalFormatting sqref="CF22">
    <cfRule type="dataBar" priority="7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{84F7E04F-DDB0-40FF-AF21-7BE2C184C9DF}</x14:id>
        </ext>
      </extLst>
    </cfRule>
  </conditionalFormatting>
  <conditionalFormatting sqref="CF23">
    <cfRule type="dataBar" priority="7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{B9F1A56E-41A2-4D6B-B432-AA828886D467}</x14:id>
        </ext>
      </extLst>
    </cfRule>
  </conditionalFormatting>
  <conditionalFormatting sqref="CF20">
    <cfRule type="dataBar" priority="7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{B6ED2701-7BA1-403F-A4D9-5A4CD13569EA}</x14:id>
        </ext>
      </extLst>
    </cfRule>
  </conditionalFormatting>
  <conditionalFormatting sqref="CF21">
    <cfRule type="dataBar" priority="7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{1933E941-78A5-4A0C-BB17-5CE0F31CE512}</x14:id>
        </ext>
      </extLst>
    </cfRule>
  </conditionalFormatting>
  <conditionalFormatting sqref="CF10">
    <cfRule type="dataBar" priority="7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{C4DC2ABE-80E8-4A5E-BAAA-F1C215688845}</x14:id>
        </ext>
      </extLst>
    </cfRule>
  </conditionalFormatting>
  <conditionalFormatting sqref="CF6">
    <cfRule type="dataBar" priority="7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{B25E84AF-67DA-49DF-BBC9-0FB439751033}</x14:id>
        </ext>
      </extLst>
    </cfRule>
  </conditionalFormatting>
  <conditionalFormatting sqref="CF7:CF8">
    <cfRule type="dataBar" priority="7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{85FC1250-7DA0-4EAB-856D-38238069CEE0}</x14:id>
        </ext>
      </extLst>
    </cfRule>
  </conditionalFormatting>
  <conditionalFormatting sqref="CF9">
    <cfRule type="dataBar" priority="7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{05624C6D-7939-4995-BD76-0EE5DD4D1DFF}</x14:id>
        </ext>
      </extLst>
    </cfRule>
  </conditionalFormatting>
  <conditionalFormatting sqref="CF7:CF23">
    <cfRule type="cellIs" dxfId="185" priority="731" operator="lessThan">
      <formula>0.7</formula>
    </cfRule>
  </conditionalFormatting>
  <conditionalFormatting sqref="CR20">
    <cfRule type="dataBar" priority="7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{B9093989-113F-435C-839A-92CD04EF59F1}</x14:id>
        </ext>
      </extLst>
    </cfRule>
  </conditionalFormatting>
  <conditionalFormatting sqref="CF34">
    <cfRule type="dataBar" priority="7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{F98F1E6F-A131-409A-AEB4-AA6DFC1A2CB1}</x14:id>
        </ext>
      </extLst>
    </cfRule>
  </conditionalFormatting>
  <conditionalFormatting sqref="CJ12:CJ19">
    <cfRule type="dataBar" priority="7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{1FB3D52D-1BF0-480F-A94B-D1DF0FF21261}</x14:id>
        </ext>
      </extLst>
    </cfRule>
  </conditionalFormatting>
  <conditionalFormatting sqref="CJ11">
    <cfRule type="dataBar" priority="7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{91E9F891-FA83-43F2-BABC-4CDA05D67D06}</x14:id>
        </ext>
      </extLst>
    </cfRule>
  </conditionalFormatting>
  <conditionalFormatting sqref="CJ22">
    <cfRule type="dataBar" priority="7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{C5678F54-D244-4823-854D-419DAD5D405A}</x14:id>
        </ext>
      </extLst>
    </cfRule>
  </conditionalFormatting>
  <conditionalFormatting sqref="CJ34">
    <cfRule type="dataBar" priority="7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{C6C93F34-4C05-40AC-A16F-5EBA17B36AE7}</x14:id>
        </ext>
      </extLst>
    </cfRule>
  </conditionalFormatting>
  <conditionalFormatting sqref="CJ20">
    <cfRule type="dataBar" priority="7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{354DF00B-5F8D-47E0-B3E3-13C0BB6DF265}</x14:id>
        </ext>
      </extLst>
    </cfRule>
  </conditionalFormatting>
  <conditionalFormatting sqref="CJ21">
    <cfRule type="dataBar" priority="7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{8D2AB6E7-78C9-4FFD-B39B-53C1A137C214}</x14:id>
        </ext>
      </extLst>
    </cfRule>
  </conditionalFormatting>
  <conditionalFormatting sqref="CJ10">
    <cfRule type="dataBar" priority="7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{C4F02A9B-48F0-4236-9512-9017D89D032C}</x14:id>
        </ext>
      </extLst>
    </cfRule>
  </conditionalFormatting>
  <conditionalFormatting sqref="CJ7:CJ8">
    <cfRule type="dataBar" priority="7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{CE78C6EE-E981-4A33-9B9B-810F1FAEFBCE}</x14:id>
        </ext>
      </extLst>
    </cfRule>
  </conditionalFormatting>
  <conditionalFormatting sqref="CJ6">
    <cfRule type="dataBar" priority="72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{775FFA76-2167-432D-AAC0-7E3523A4B6CA}</x14:id>
        </ext>
      </extLst>
    </cfRule>
  </conditionalFormatting>
  <conditionalFormatting sqref="CJ9">
    <cfRule type="dataBar" priority="7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{52A86891-5A9F-43FD-A38E-26A90158DFBB}</x14:id>
        </ext>
      </extLst>
    </cfRule>
  </conditionalFormatting>
  <conditionalFormatting sqref="CJ7:CJ23">
    <cfRule type="cellIs" dxfId="184" priority="719" operator="lessThan">
      <formula>0.7</formula>
    </cfRule>
  </conditionalFormatting>
  <conditionalFormatting sqref="CN34">
    <cfRule type="dataBar" priority="7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{8334E2B0-CDDF-48FD-9C7C-54EA95779736}</x14:id>
        </ext>
      </extLst>
    </cfRule>
  </conditionalFormatting>
  <conditionalFormatting sqref="CN12:CN19">
    <cfRule type="dataBar" priority="7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{7BA1E39F-2532-498F-A79B-8AD46B7BA7E8}</x14:id>
        </ext>
      </extLst>
    </cfRule>
  </conditionalFormatting>
  <conditionalFormatting sqref="CR11">
    <cfRule type="dataBar" priority="7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{527471A7-886E-48B8-8E17-5D90BFC606DA}</x14:id>
        </ext>
      </extLst>
    </cfRule>
  </conditionalFormatting>
  <conditionalFormatting sqref="CN22">
    <cfRule type="dataBar" priority="7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{14FFF8F1-37DA-4C08-B48E-8AAA93DFC1F5}</x14:id>
        </ext>
      </extLst>
    </cfRule>
  </conditionalFormatting>
  <conditionalFormatting sqref="CN23">
    <cfRule type="dataBar" priority="7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{BC880633-1306-42DF-A2A1-3DCB19F8E63F}</x14:id>
        </ext>
      </extLst>
    </cfRule>
  </conditionalFormatting>
  <conditionalFormatting sqref="CN20">
    <cfRule type="dataBar" priority="7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{06DED395-C626-4B00-8281-5211FE6FACC5}</x14:id>
        </ext>
      </extLst>
    </cfRule>
  </conditionalFormatting>
  <conditionalFormatting sqref="CN21">
    <cfRule type="dataBar" priority="7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{94DA4F9E-0DFF-44E1-840F-720F7C71BDBA}</x14:id>
        </ext>
      </extLst>
    </cfRule>
  </conditionalFormatting>
  <conditionalFormatting sqref="CN10">
    <cfRule type="dataBar" priority="7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{16DA34F7-851F-4143-893A-AFD2A9CBEAA6}</x14:id>
        </ext>
      </extLst>
    </cfRule>
  </conditionalFormatting>
  <conditionalFormatting sqref="CN7:CN8">
    <cfRule type="dataBar" priority="7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{06439C25-5099-4554-BC6B-4D199BDD2882}</x14:id>
        </ext>
      </extLst>
    </cfRule>
  </conditionalFormatting>
  <conditionalFormatting sqref="CN6">
    <cfRule type="dataBar" priority="7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{82D99419-DD88-42CB-86C1-67386D72E84E}</x14:id>
        </ext>
      </extLst>
    </cfRule>
  </conditionalFormatting>
  <conditionalFormatting sqref="CN9">
    <cfRule type="dataBar" priority="70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{8E5889A7-8BF1-413B-B4F8-5AD6272F61A4}</x14:id>
        </ext>
      </extLst>
    </cfRule>
  </conditionalFormatting>
  <conditionalFormatting sqref="CN7:CN23">
    <cfRule type="cellIs" dxfId="183" priority="706" operator="lessThan">
      <formula>0.7</formula>
    </cfRule>
  </conditionalFormatting>
  <conditionalFormatting sqref="CR12:CR19">
    <cfRule type="dataBar" priority="7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{752860CB-EF62-4CE0-8564-3AFCB932268E}</x14:id>
        </ext>
      </extLst>
    </cfRule>
  </conditionalFormatting>
  <conditionalFormatting sqref="CR22">
    <cfRule type="dataBar" priority="7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{2B58931E-055C-4BD7-8FA3-2FAC67B587E9}</x14:id>
        </ext>
      </extLst>
    </cfRule>
  </conditionalFormatting>
  <conditionalFormatting sqref="CR23">
    <cfRule type="dataBar" priority="7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{C7AEDF8A-6DE4-4407-AD6A-794DF4479559}</x14:id>
        </ext>
      </extLst>
    </cfRule>
  </conditionalFormatting>
  <conditionalFormatting sqref="DA11">
    <cfRule type="dataBar" priority="6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{24C35611-8CCB-4154-83B0-EAD247C274C1}</x14:id>
        </ext>
      </extLst>
    </cfRule>
  </conditionalFormatting>
  <conditionalFormatting sqref="CR21">
    <cfRule type="dataBar" priority="7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{62453B27-6027-4E16-B6D4-4C40C880BC1F}</x14:id>
        </ext>
      </extLst>
    </cfRule>
  </conditionalFormatting>
  <conditionalFormatting sqref="CR10">
    <cfRule type="dataBar" priority="6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{14F8F578-CA42-4670-A4D6-30FAE81E8524}</x14:id>
        </ext>
      </extLst>
    </cfRule>
  </conditionalFormatting>
  <conditionalFormatting sqref="CR7:CR8">
    <cfRule type="dataBar" priority="6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{1842A908-0F3F-46E8-8137-67F3C21CD6C0}</x14:id>
        </ext>
      </extLst>
    </cfRule>
  </conditionalFormatting>
  <conditionalFormatting sqref="CR6">
    <cfRule type="dataBar" priority="6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{B1AE1582-9B87-4829-8B85-D0416050B02A}</x14:id>
        </ext>
      </extLst>
    </cfRule>
  </conditionalFormatting>
  <conditionalFormatting sqref="CR9">
    <cfRule type="dataBar" priority="6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{8D12554E-51F7-48B4-9A34-2DB821054CB8}</x14:id>
        </ext>
      </extLst>
    </cfRule>
  </conditionalFormatting>
  <conditionalFormatting sqref="CR7:CR23">
    <cfRule type="cellIs" dxfId="182" priority="695" operator="lessThan">
      <formula>0.7</formula>
    </cfRule>
  </conditionalFormatting>
  <conditionalFormatting sqref="CR34 CT34">
    <cfRule type="dataBar" priority="6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{450B8F44-C3A8-44B7-94EC-A530D375938D}</x14:id>
        </ext>
      </extLst>
    </cfRule>
  </conditionalFormatting>
  <conditionalFormatting sqref="DA34">
    <cfRule type="dataBar" priority="6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{5C14980B-7168-49AB-BD99-A5F7589DE7D8}</x14:id>
        </ext>
      </extLst>
    </cfRule>
  </conditionalFormatting>
  <conditionalFormatting sqref="DA12:DA19">
    <cfRule type="dataBar" priority="6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{630D2634-42B3-4D2C-B579-199159935AAE}</x14:id>
        </ext>
      </extLst>
    </cfRule>
  </conditionalFormatting>
  <conditionalFormatting sqref="DA22">
    <cfRule type="dataBar" priority="6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{368A857A-0877-47EC-A4A5-CA8C4AC3A13E}</x14:id>
        </ext>
      </extLst>
    </cfRule>
  </conditionalFormatting>
  <conditionalFormatting sqref="DA23">
    <cfRule type="dataBar" priority="6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{03E64822-70DB-4B2D-BACA-0971C202D8FF}</x14:id>
        </ext>
      </extLst>
    </cfRule>
  </conditionalFormatting>
  <conditionalFormatting sqref="DA20">
    <cfRule type="dataBar" priority="6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{8F890AB1-53D3-4D39-8504-4923EB9B6A72}</x14:id>
        </ext>
      </extLst>
    </cfRule>
  </conditionalFormatting>
  <conditionalFormatting sqref="DA21">
    <cfRule type="dataBar" priority="6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{49A993A5-805C-40A0-92E5-310036BB582E}</x14:id>
        </ext>
      </extLst>
    </cfRule>
  </conditionalFormatting>
  <conditionalFormatting sqref="DA10">
    <cfRule type="dataBar" priority="6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{8C95EECC-5FD4-4761-9A5C-0CFBC17C5B7A}</x14:id>
        </ext>
      </extLst>
    </cfRule>
  </conditionalFormatting>
  <conditionalFormatting sqref="DA7:DA9">
    <cfRule type="dataBar" priority="6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{E1E987A9-B202-4417-9708-F10E73BF602E}</x14:id>
        </ext>
      </extLst>
    </cfRule>
  </conditionalFormatting>
  <conditionalFormatting sqref="DA7:DA23">
    <cfRule type="cellIs" dxfId="181" priority="683" operator="lessThan">
      <formula>0.7</formula>
    </cfRule>
  </conditionalFormatting>
  <conditionalFormatting sqref="AR25">
    <cfRule type="dataBar" priority="6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{3235484E-3F1B-41E3-AF3D-D6CCD45657FA}</x14:id>
        </ext>
      </extLst>
    </cfRule>
  </conditionalFormatting>
  <conditionalFormatting sqref="AR26">
    <cfRule type="dataBar" priority="68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{0D04334C-7A9A-4130-BC24-1CDF811A2A91}</x14:id>
        </ext>
      </extLst>
    </cfRule>
  </conditionalFormatting>
  <conditionalFormatting sqref="AR27">
    <cfRule type="dataBar" priority="6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{9BB57558-C510-4FDC-A54D-1B33BE251193}</x14:id>
        </ext>
      </extLst>
    </cfRule>
  </conditionalFormatting>
  <conditionalFormatting sqref="AR28">
    <cfRule type="dataBar" priority="67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{2DCFECB1-6B53-4DC5-BFA6-0C24B44861C0}</x14:id>
        </ext>
      </extLst>
    </cfRule>
  </conditionalFormatting>
  <conditionalFormatting sqref="AR11">
    <cfRule type="dataBar" priority="6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{EE79CE89-D6B5-4521-9CE9-0569614F34C2}</x14:id>
        </ext>
      </extLst>
    </cfRule>
  </conditionalFormatting>
  <conditionalFormatting sqref="AR10">
    <cfRule type="dataBar" priority="6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{873D5819-5FD5-418E-A681-862ABB55EEA3}</x14:id>
        </ext>
      </extLst>
    </cfRule>
  </conditionalFormatting>
  <conditionalFormatting sqref="AR7:AR9">
    <cfRule type="dataBar" priority="6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{312DF2A8-25A8-4140-9885-FBC225600269}</x14:id>
        </ext>
      </extLst>
    </cfRule>
  </conditionalFormatting>
  <conditionalFormatting sqref="AR6">
    <cfRule type="dataBar" priority="67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{8FC1A04D-66C6-4A22-B801-8D091FAF0DF6}</x14:id>
        </ext>
      </extLst>
    </cfRule>
  </conditionalFormatting>
  <conditionalFormatting sqref="AR7:AR11">
    <cfRule type="cellIs" dxfId="180" priority="674" operator="lessThan">
      <formula>0.7</formula>
    </cfRule>
  </conditionalFormatting>
  <conditionalFormatting sqref="AR13">
    <cfRule type="dataBar" priority="6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{14C1580D-30BC-4D8A-8B04-49AD400487EC}</x14:id>
        </ext>
      </extLst>
    </cfRule>
  </conditionalFormatting>
  <conditionalFormatting sqref="AR13">
    <cfRule type="cellIs" dxfId="179" priority="672" operator="lessThan">
      <formula>0.7</formula>
    </cfRule>
  </conditionalFormatting>
  <conditionalFormatting sqref="AR12">
    <cfRule type="dataBar" priority="6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{8F09E8E9-E5F0-4E88-9D53-76F790AB0684}</x14:id>
        </ext>
      </extLst>
    </cfRule>
  </conditionalFormatting>
  <conditionalFormatting sqref="AR12">
    <cfRule type="cellIs" dxfId="178" priority="670" operator="lessThan">
      <formula>0.7</formula>
    </cfRule>
  </conditionalFormatting>
  <conditionalFormatting sqref="AR14">
    <cfRule type="dataBar" priority="6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{F7C235DE-9654-4C35-A520-B3917806C7F9}</x14:id>
        </ext>
      </extLst>
    </cfRule>
  </conditionalFormatting>
  <conditionalFormatting sqref="AR14">
    <cfRule type="cellIs" dxfId="177" priority="668" operator="lessThan">
      <formula>0.7</formula>
    </cfRule>
  </conditionalFormatting>
  <conditionalFormatting sqref="AR15">
    <cfRule type="dataBar" priority="6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{35E885E7-1094-4DC7-BE4E-4C5231A58F55}</x14:id>
        </ext>
      </extLst>
    </cfRule>
  </conditionalFormatting>
  <conditionalFormatting sqref="AR15">
    <cfRule type="cellIs" dxfId="176" priority="666" operator="lessThan">
      <formula>0.7</formula>
    </cfRule>
  </conditionalFormatting>
  <conditionalFormatting sqref="AR16">
    <cfRule type="dataBar" priority="6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{A76D95D5-20A5-4986-8EF6-FF994B6074ED}</x14:id>
        </ext>
      </extLst>
    </cfRule>
  </conditionalFormatting>
  <conditionalFormatting sqref="AR16">
    <cfRule type="cellIs" dxfId="175" priority="664" operator="lessThan">
      <formula>0.7</formula>
    </cfRule>
  </conditionalFormatting>
  <conditionalFormatting sqref="AR17">
    <cfRule type="dataBar" priority="6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{574157DA-A9A1-41BC-BE29-F0595EC2E220}</x14:id>
        </ext>
      </extLst>
    </cfRule>
  </conditionalFormatting>
  <conditionalFormatting sqref="AR17">
    <cfRule type="cellIs" dxfId="174" priority="662" operator="lessThan">
      <formula>0.7</formula>
    </cfRule>
  </conditionalFormatting>
  <conditionalFormatting sqref="AR18">
    <cfRule type="dataBar" priority="6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{CA250D45-35F8-4C3B-B430-E3561F386FC0}</x14:id>
        </ext>
      </extLst>
    </cfRule>
  </conditionalFormatting>
  <conditionalFormatting sqref="AR18">
    <cfRule type="cellIs" dxfId="173" priority="660" operator="lessThan">
      <formula>0.7</formula>
    </cfRule>
  </conditionalFormatting>
  <conditionalFormatting sqref="AR19">
    <cfRule type="dataBar" priority="6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{73B8AB4B-AFFF-4E27-9653-202D54E83016}</x14:id>
        </ext>
      </extLst>
    </cfRule>
  </conditionalFormatting>
  <conditionalFormatting sqref="AR19">
    <cfRule type="cellIs" dxfId="172" priority="658" operator="lessThan">
      <formula>0.7</formula>
    </cfRule>
  </conditionalFormatting>
  <conditionalFormatting sqref="AR20">
    <cfRule type="dataBar" priority="6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{60CADDB5-C698-4AE7-B9EB-96AB6B74C015}</x14:id>
        </ext>
      </extLst>
    </cfRule>
  </conditionalFormatting>
  <conditionalFormatting sqref="AR20">
    <cfRule type="cellIs" dxfId="171" priority="656" operator="lessThan">
      <formula>0.7</formula>
    </cfRule>
  </conditionalFormatting>
  <conditionalFormatting sqref="AR21">
    <cfRule type="dataBar" priority="6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{5C513BE1-5B79-440B-BF2E-A632240BFB3E}</x14:id>
        </ext>
      </extLst>
    </cfRule>
  </conditionalFormatting>
  <conditionalFormatting sqref="AR21">
    <cfRule type="cellIs" dxfId="170" priority="654" operator="lessThan">
      <formula>0.7</formula>
    </cfRule>
  </conditionalFormatting>
  <conditionalFormatting sqref="AR22">
    <cfRule type="dataBar" priority="6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{AB452E0B-1A41-4FD8-AC63-DC22510AFBC3}</x14:id>
        </ext>
      </extLst>
    </cfRule>
  </conditionalFormatting>
  <conditionalFormatting sqref="AR22">
    <cfRule type="cellIs" dxfId="169" priority="652" operator="lessThan">
      <formula>0.7</formula>
    </cfRule>
  </conditionalFormatting>
  <conditionalFormatting sqref="AR23">
    <cfRule type="dataBar" priority="6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{C854025E-94EF-463D-805E-3B7A022CFEF3}</x14:id>
        </ext>
      </extLst>
    </cfRule>
  </conditionalFormatting>
  <conditionalFormatting sqref="AR23">
    <cfRule type="cellIs" dxfId="168" priority="650" operator="lessThan">
      <formula>0.7</formula>
    </cfRule>
  </conditionalFormatting>
  <conditionalFormatting sqref="AR24">
    <cfRule type="dataBar" priority="6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{21B3850E-8876-4623-BADE-37F8BA7D9E32}</x14:id>
        </ext>
      </extLst>
    </cfRule>
  </conditionalFormatting>
  <conditionalFormatting sqref="AR24">
    <cfRule type="cellIs" dxfId="167" priority="648" operator="lessThan">
      <formula>0.7</formula>
    </cfRule>
  </conditionalFormatting>
  <conditionalFormatting sqref="AR29">
    <cfRule type="dataBar" priority="6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{42DFC149-61E4-4CA5-8BB3-4C398D1993C2}</x14:id>
        </ext>
      </extLst>
    </cfRule>
  </conditionalFormatting>
  <conditionalFormatting sqref="AR29">
    <cfRule type="cellIs" dxfId="166" priority="646" operator="lessThan">
      <formula>0.7</formula>
    </cfRule>
  </conditionalFormatting>
  <conditionalFormatting sqref="AR30">
    <cfRule type="dataBar" priority="64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{757A4673-02EE-4F30-B324-024575855634}</x14:id>
        </ext>
      </extLst>
    </cfRule>
  </conditionalFormatting>
  <conditionalFormatting sqref="AR32">
    <cfRule type="dataBar" priority="6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{E060505E-8F9B-40E4-A404-50FF9327FA03}</x14:id>
        </ext>
      </extLst>
    </cfRule>
  </conditionalFormatting>
  <conditionalFormatting sqref="AR31">
    <cfRule type="dataBar" priority="6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{9F9F58EE-FC43-428C-A966-E33FB7B36895}</x14:id>
        </ext>
      </extLst>
    </cfRule>
  </conditionalFormatting>
  <conditionalFormatting sqref="AR33">
    <cfRule type="dataBar" priority="6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{1E192D95-CEA2-4232-B6FA-E0E427951A74}</x14:id>
        </ext>
      </extLst>
    </cfRule>
  </conditionalFormatting>
  <conditionalFormatting sqref="AR31:AR33">
    <cfRule type="cellIs" dxfId="165" priority="641" operator="lessThan">
      <formula>0.7</formula>
    </cfRule>
  </conditionalFormatting>
  <conditionalFormatting sqref="AR33">
    <cfRule type="dataBar" priority="6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{D63EDE56-0CEA-4EB6-AD90-60B936E4451F}</x14:id>
        </ext>
      </extLst>
    </cfRule>
  </conditionalFormatting>
  <conditionalFormatting sqref="AR34">
    <cfRule type="dataBar" priority="63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{CA0CD5D8-5F24-4D96-8838-A29CF36D04E6}</x14:id>
        </ext>
      </extLst>
    </cfRule>
  </conditionalFormatting>
  <conditionalFormatting sqref="AS11:AT19">
    <cfRule type="dataBar" priority="6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{8CE842AF-6632-404F-A9CB-D7DAE866464C}</x14:id>
        </ext>
      </extLst>
    </cfRule>
  </conditionalFormatting>
  <conditionalFormatting sqref="AS22:AT22">
    <cfRule type="dataBar" priority="63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{32B36D3A-CDB1-4FA2-AC18-AD6086908DC1}</x14:id>
        </ext>
      </extLst>
    </cfRule>
  </conditionalFormatting>
  <conditionalFormatting sqref="AS23:AT23">
    <cfRule type="dataBar" priority="6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{F9A41B23-22C9-463C-83FB-FFC93F4D7DA8}</x14:id>
        </ext>
      </extLst>
    </cfRule>
  </conditionalFormatting>
  <conditionalFormatting sqref="AS20:AT20">
    <cfRule type="dataBar" priority="6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{7CCFBC59-57E5-4794-B031-F94ED6F794FD}</x14:id>
        </ext>
      </extLst>
    </cfRule>
  </conditionalFormatting>
  <conditionalFormatting sqref="AS21:AT21">
    <cfRule type="dataBar" priority="6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{470115BF-35C0-4B43-B45A-3B8E5854DDCA}</x14:id>
        </ext>
      </extLst>
    </cfRule>
  </conditionalFormatting>
  <conditionalFormatting sqref="AS10:AT10">
    <cfRule type="dataBar" priority="6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{325FC204-71EA-4964-B41C-D72C92A7090B}</x14:id>
        </ext>
      </extLst>
    </cfRule>
  </conditionalFormatting>
  <conditionalFormatting sqref="AS7:AT9">
    <cfRule type="dataBar" priority="6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{9A662802-2F31-49DC-B5F8-6285205386A0}</x14:id>
        </ext>
      </extLst>
    </cfRule>
  </conditionalFormatting>
  <conditionalFormatting sqref="AS6:AT6">
    <cfRule type="dataBar" priority="63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{ED9C33D7-5FB3-469B-9935-9E445E81C995}</x14:id>
        </ext>
      </extLst>
    </cfRule>
  </conditionalFormatting>
  <conditionalFormatting sqref="AS7:AT23">
    <cfRule type="cellIs" dxfId="164" priority="630" operator="lessThan">
      <formula>0.7</formula>
    </cfRule>
  </conditionalFormatting>
  <conditionalFormatting sqref="AS24:AT24">
    <cfRule type="dataBar" priority="6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{BE03C2B0-CBAC-43F6-B82E-A966FD59333B}</x14:id>
        </ext>
      </extLst>
    </cfRule>
  </conditionalFormatting>
  <conditionalFormatting sqref="AS24:AT24">
    <cfRule type="cellIs" dxfId="163" priority="628" operator="lessThan">
      <formula>0.7</formula>
    </cfRule>
  </conditionalFormatting>
  <conditionalFormatting sqref="AS29:AT29">
    <cfRule type="dataBar" priority="6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{F2C189AF-225D-4A5A-9356-560D131E0C7F}</x14:id>
        </ext>
      </extLst>
    </cfRule>
  </conditionalFormatting>
  <conditionalFormatting sqref="AS29:AT29">
    <cfRule type="cellIs" dxfId="162" priority="626" operator="lessThan">
      <formula>0.7</formula>
    </cfRule>
  </conditionalFormatting>
  <conditionalFormatting sqref="AS32:AT32">
    <cfRule type="dataBar" priority="6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{17520FD4-A366-4213-A29F-7549FCB1BA92}</x14:id>
        </ext>
      </extLst>
    </cfRule>
  </conditionalFormatting>
  <conditionalFormatting sqref="AS31:AT31">
    <cfRule type="dataBar" priority="6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{32EF9A71-64E8-45B8-B703-A24E4C3A76E7}</x14:id>
        </ext>
      </extLst>
    </cfRule>
  </conditionalFormatting>
  <conditionalFormatting sqref="AS33:AT33">
    <cfRule type="dataBar" priority="62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{E58E9AF1-0361-4079-B096-4337830C9681}</x14:id>
        </ext>
      </extLst>
    </cfRule>
  </conditionalFormatting>
  <conditionalFormatting sqref="AS31:AT33">
    <cfRule type="cellIs" dxfId="161" priority="622" operator="lessThan">
      <formula>0.7</formula>
    </cfRule>
  </conditionalFormatting>
  <conditionalFormatting sqref="AS34:AT34">
    <cfRule type="dataBar" priority="62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{0F1F4D99-4E48-4FED-AE2D-A38733F7C3A5}</x14:id>
        </ext>
      </extLst>
    </cfRule>
  </conditionalFormatting>
  <conditionalFormatting sqref="AJ34">
    <cfRule type="dataBar" priority="62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{B089A96D-6040-4968-BDB9-7440FC23CA7D}</x14:id>
        </ext>
      </extLst>
    </cfRule>
  </conditionalFormatting>
  <conditionalFormatting sqref="BE31">
    <cfRule type="dataBar" priority="6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{BF871080-C652-4CE1-92C1-418D85FD9C5D}</x14:id>
        </ext>
      </extLst>
    </cfRule>
  </conditionalFormatting>
  <conditionalFormatting sqref="BE31">
    <cfRule type="cellIs" dxfId="160" priority="619" operator="lessThan">
      <formula>0.7</formula>
    </cfRule>
  </conditionalFormatting>
  <conditionalFormatting sqref="BI31">
    <cfRule type="dataBar" priority="6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{4F0F575B-5BF0-47E1-AC05-18624BDDA9F7}</x14:id>
        </ext>
      </extLst>
    </cfRule>
  </conditionalFormatting>
  <conditionalFormatting sqref="BI31">
    <cfRule type="cellIs" dxfId="159" priority="617" operator="lessThan">
      <formula>0.7</formula>
    </cfRule>
  </conditionalFormatting>
  <conditionalFormatting sqref="AQ6">
    <cfRule type="dataBar" priority="6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{0FBF76A7-7535-4933-BDBB-AEA7532B3D1A}</x14:id>
        </ext>
      </extLst>
    </cfRule>
  </conditionalFormatting>
  <conditionalFormatting sqref="BX34">
    <cfRule type="dataBar" priority="6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{51F8A61E-51FA-4A70-82A1-D1888B7354E1}</x14:id>
        </ext>
      </extLst>
    </cfRule>
  </conditionalFormatting>
  <conditionalFormatting sqref="J28">
    <cfRule type="dataBar" priority="61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{4C3E1081-54A9-4654-B7EE-2B94B6440EB9}</x14:id>
        </ext>
      </extLst>
    </cfRule>
  </conditionalFormatting>
  <conditionalFormatting sqref="R28">
    <cfRule type="dataBar" priority="6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{ACBD22AA-0A5E-45D5-9C00-B80AEBF6095E}</x14:id>
        </ext>
      </extLst>
    </cfRule>
  </conditionalFormatting>
  <conditionalFormatting sqref="V28">
    <cfRule type="dataBar" priority="61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{D32C317E-C6BA-4A3B-9991-E84C9B36A9A4}</x14:id>
        </ext>
      </extLst>
    </cfRule>
  </conditionalFormatting>
  <conditionalFormatting sqref="AD28">
    <cfRule type="dataBar" priority="61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{0FEDD3C9-A913-4AFE-887E-E48DCBC1BC9F}</x14:id>
        </ext>
      </extLst>
    </cfRule>
  </conditionalFormatting>
  <conditionalFormatting sqref="AH28">
    <cfRule type="dataBar" priority="6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{9FCAD09A-E316-4226-8FC9-3210C35F3F7D}</x14:id>
        </ext>
      </extLst>
    </cfRule>
  </conditionalFormatting>
  <conditionalFormatting sqref="BM28">
    <cfRule type="dataBar" priority="6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{3757AE2D-1E4A-47CF-9873-7FE396BF7AB8}</x14:id>
        </ext>
      </extLst>
    </cfRule>
  </conditionalFormatting>
  <conditionalFormatting sqref="F8:H8">
    <cfRule type="dataBar" priority="607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{3C6A43AF-AEDB-44E7-9505-E748AE009ED6}</x14:id>
        </ext>
      </extLst>
    </cfRule>
  </conditionalFormatting>
  <conditionalFormatting sqref="F12:H12">
    <cfRule type="dataBar" priority="606">
      <dataBar>
        <cfvo type="min"/>
        <cfvo type="max"/>
        <color theme="3" tint="0.59999389629810485"/>
      </dataBar>
      <extLst>
        <ext xmlns:x14="http://schemas.microsoft.com/office/spreadsheetml/2009/9/main" uri="{B025F937-C7B1-47D3-B67F-A62EFF666E3E}">
          <x14:id>{1FCA439E-BF47-4B5E-9EE1-D3191C7D557E}</x14:id>
        </ext>
      </extLst>
    </cfRule>
  </conditionalFormatting>
  <conditionalFormatting sqref="F14">
    <cfRule type="dataBar" priority="6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{278483D9-E016-40DC-806B-C84126FF6D2B}</x14:id>
        </ext>
      </extLst>
    </cfRule>
  </conditionalFormatting>
  <conditionalFormatting sqref="F16:H16 F18:H18 F20:H20 F22:H22 F24:H24">
    <cfRule type="dataBar" priority="60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{3038DC47-92EB-44A2-90A4-7BCD84B585CD}</x14:id>
        </ext>
      </extLst>
    </cfRule>
    <cfRule type="dataBar" priority="6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{4CCE9543-BAA9-4C62-A49C-F683E6785EE8}</x14:id>
        </ext>
      </extLst>
    </cfRule>
  </conditionalFormatting>
  <conditionalFormatting sqref="F6:H6 F8:H8 F10:H10 F12:H12 F14:H14 F16:H16 F18:H18 F20:H20">
    <cfRule type="dataBar" priority="60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{631CD2CE-EBC8-4BE0-8F54-2CA53A70E1C9}</x14:id>
        </ext>
      </extLst>
    </cfRule>
  </conditionalFormatting>
  <conditionalFormatting sqref="F6:H6 F8:H8 F10:H10 F12:H12 F14:H14 F16:H16 F18:H18 F20:H20 F22:H22 F24:H24 F26:H26 F28:H28 F30:H30 F32:H32 F34:H34">
    <cfRule type="dataBar" priority="6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{6C5682F8-C454-4484-A784-E660C48A46D1}</x14:id>
        </ext>
      </extLst>
    </cfRule>
  </conditionalFormatting>
  <conditionalFormatting sqref="F7:H7 F9:H9 F11:H11 F13:H13 F15:H15 F17:H17 F19:H19 F21:H21 F23:H23 F29:H29 F27:H27 F25:H25 F31:H31 F33:H33">
    <cfRule type="dataBar" priority="6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{935C54EB-E391-4834-92BE-54F5A9518A9C}</x14:id>
        </ext>
      </extLst>
    </cfRule>
  </conditionalFormatting>
  <conditionalFormatting sqref="J6:L6 F12 J8:L8 J10:L10 J12:L12 J14:L14 J16:L16 J18:L18 J20:L20 J22:L22 J24:L24 J26:L26 K28:L28 J30:L30 J32:L32 J34:L34">
    <cfRule type="dataBar" priority="5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{02E61717-071F-4DDB-8101-CCF77D28FB4E}</x14:id>
        </ext>
      </extLst>
    </cfRule>
  </conditionalFormatting>
  <conditionalFormatting sqref="J7:L7 J9:L9 J11:L11 J13:L13 J15:L15 J17:L17 J19:L19 J21:L21 J23:L23 J25:L25 J27:L27 K29:L29 J31:L31 J33:L33">
    <cfRule type="dataBar" priority="5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{2FCB3FE3-4EFD-4D62-A203-8D3A9595C21D}</x14:id>
        </ext>
      </extLst>
    </cfRule>
  </conditionalFormatting>
  <conditionalFormatting sqref="N7:P7 N9:P9 N11:P11 N13:P13 N15:P15 N17:P17 N19:P19 N21:P21 N23:P23 N25:P25 N27:P27 N29:P29 N31:P31 N33:P33">
    <cfRule type="dataBar" priority="5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{7FC8BAC1-2DB0-46A8-BB11-1888AAED0099}</x14:id>
        </ext>
      </extLst>
    </cfRule>
  </conditionalFormatting>
  <conditionalFormatting sqref="N34:P34 N32:P32 N30:P30 N28:P28 N26:P26 N24:P24 N22:P22 N20:P20 N18:P18 N16:P16 N14:P14 N12:P12 N10:P10 N8:P8 N6:P6">
    <cfRule type="dataBar" priority="59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{41AA0C93-1AD0-4615-846B-655AC4D3E4DB}</x14:id>
        </ext>
      </extLst>
    </cfRule>
  </conditionalFormatting>
  <conditionalFormatting sqref="R34:T34 V34:X34 R32:T32 V32:X32 R30:T30 V30:X30 W28:X28 V26:X26 R26:T26 R24:T24 V24:X24 V22:X22 R22:T22 R20:T20 V20:X20 V18:X18 R18:T18 R16:T16 V16:X16 V14:X14 R14:T14 R12:T12 V12:X12 V10:X10 R10:T10 R8:T8 V8:X8 V6:X6 R6:T6">
    <cfRule type="dataBar" priority="5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{36A2E1BB-6DEF-4AE9-B0C0-5422FC8C51DB}</x14:id>
        </ext>
      </extLst>
    </cfRule>
  </conditionalFormatting>
  <conditionalFormatting sqref="R7:T7 V7:X7 Z7:AB7 Z9:AB9 V9:X9 R9:T9 R11:T11 V11:X11 Z11:AB11 Z13:AB13 V13:X13 R13:T13 R15:T15 V15:X15 Z15:AB15 Z17:AB17 V17:X17 R17:T17 R19:T19 V19:X19 Z19:AB19 Z21:AB21 V21:X21 R21:T21 R23:T23 V23:X23 Z23:AB23 Z25:AB25 V25:X25 R25:T25 R27:T27 V27:X27 Z27:AB27 Z29:AB29 W29:X29 S29:T29 R31:T31 V31:X31 Z31:AB31 Z33:AB33 V33:X33 R33:T33">
    <cfRule type="dataBar" priority="5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{E75FBAB9-0976-4508-A110-CED16D5904AB}</x14:id>
        </ext>
      </extLst>
    </cfRule>
  </conditionalFormatting>
  <conditionalFormatting sqref="Z6:AB6 R33 AD6:AF6 AH6:AJ6 AH8:AJ8 AD8:AF8 Z8:AB8 Z10:AB10 AD10:AF10 AH10:AJ10 AH12:AJ12 AD12:AF12 Z12:AB12 Z14:AB14 AD14:AF14 AH14:AJ14 AH16:AJ16 AD16:AF16 Z16:AB16 Z18:AB18 AD18:AF18 AH18:AJ18 AH20:AJ20 AD20:AF20 Z20:AB20 Z22:AB22 AD22:AF22 AH22:AJ22 AH24:AJ24 AD24:AF24 Z24:AB24 Z26:AB26 AD26:AF26 AH26:AJ26 AI28:AJ28 AE28:AF28 Z30:AB30 AD30:AF30 AH30:AJ30 Z28:AB28 Z32:AB32 AD32:AF32 AH32:AJ32 AH34:AJ34 AD34:AF34 Z34:AB34">
    <cfRule type="dataBar" priority="5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{661929A1-8B80-41B8-A1D4-7E6D54EFAADE}</x14:id>
        </ext>
      </extLst>
    </cfRule>
  </conditionalFormatting>
  <conditionalFormatting sqref="AD33:AF33 AH33:AJ33 AH31:AJ31 AD31:AF31 AE29:AF29 AI29:AJ29 AH27:AJ27 AD27:AF27 AD25:AF25 AH25:AJ25 AH23:AJ23 AD23:AF23 AD21:AF21 AH21:AJ21 AH19:AJ19 AD19:AF19 AD17:AF17 AH17:AJ17 AH15:AJ15 AD15:AF15 AD13:AF13 AH13:AJ13 AH11:AJ11 AD11:AF11 AD9:AF9 AH9:AJ9 AH7:AJ7 AD7:AF7">
    <cfRule type="dataBar" priority="5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{49F4B4CE-02CC-406B-B362-8D0AC14E4FA4}</x14:id>
        </ext>
      </extLst>
    </cfRule>
  </conditionalFormatting>
  <conditionalFormatting sqref="AM6:AO6 AQ6:AT6 AM8:AO8 AQ8:AT8 AQ10:AT10 AM10:AO10 AM12:AO12 AQ12:AT12 AQ14:AT14 AM14:AO14 AM16:AO16 AQ16:AT16 AQ18:AT18 AM18:AO18 AM20:AO20 AQ20:AT20 AQ22:AT22 AM22:AO22 AM24:AO24 AQ24:AT24 AQ26:AT26 AM26:AO26 AM28:AO28 AQ28:AT28 AQ30:AT30 AM30:AO30 AM32:AO32 AQ32:AT32 AQ34:AT34 AM34:AO34">
    <cfRule type="dataBar" priority="5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{FBBADE43-BF05-49C0-986F-376327841010}</x14:id>
        </ext>
      </extLst>
    </cfRule>
  </conditionalFormatting>
  <conditionalFormatting sqref="AM33:AO33 AQ33:AT33 AQ31:AT31 AM31:AO31 AM29:AO29 AQ29:AT29 AQ27:AT27 AM27:AO27 AM25:AO25 AQ25:AT25 AQ23:AT23 AM23:AO23 AM21:AO21 AQ21:AT21 AQ19:AT19 AM19:AO19 AM17:AO17 AQ17:AT17 AQ15:AT15 AM15:AO15 AM13:AO13 AQ13:AT13 AQ11:AT11 AM11:AO11 AM9:AO9 AQ9:AT9 AQ7:AT7 AM7:AO7">
    <cfRule type="dataBar" priority="5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{ED71E52C-2E4D-4A06-8426-F6871FCEA62D}</x14:id>
        </ext>
      </extLst>
    </cfRule>
  </conditionalFormatting>
  <conditionalFormatting sqref="AV6:AX6 AZ6:BB6 BD6:BF6 BH6:BJ6 BM6:BO6 BM8:BO8 BH8:BJ8 BD8:BF8 AZ8:BB8 AV8:AX8 AV10:AX10 AZ10:BB10 BD10:BF10 BH10:BJ10 BM10:BO10 BM12:BO12 BH12:BJ12 BD12:BF12 BA12:BB12 AV12:AX12 AV14:AX14 BA14:BB14 BD14:BF14 BH14:BJ14 BM14:BO14 BM16:BO16 BH16:BJ16 BD16:BF16 BA16:BB16 AV16:AX16 AV18:AX18 BA18:BB18 BD18:BF18 BH18:BJ18 BM18:BO18 BM20:BO20 BH20:BJ20 BD20:BF20 AZ20:BB20 AV20:AX20 AW22:AX22 BA22:BB22 BD22:BF22 BH22:BJ22 BM22:BO22 BM24:BO24 BH24:BI24 BD24:BF24 AZ24:BB24 AV24:AX24 AV26:AX26 AZ26:BB26 BD26:BF26 BH26:BJ26 BM26:BO26 BN28:BO28 AV30:AX30 AZ30:BB30 BD30:BF30 BH30:BJ30 BM30:BO30 AV34:AX34 AZ34:BB34 BD34:BF34 BH34:BJ34 BM34:BO34 AZ21:AZ23 AV21:AV23">
    <cfRule type="dataBar" priority="5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{CD500C02-C301-4B4F-B682-F832E46B3F4A}</x14:id>
        </ext>
      </extLst>
    </cfRule>
  </conditionalFormatting>
  <conditionalFormatting sqref="AV7:AX7 AV9:AX9 AV11:AX11 AV13:AX13 AV15:AX15 AV17:AX17 AV19:AX19 AW21:AX21 AW23:AX23 AV25:AX25 AV27:AX27 AV31:AW31 AV33 AZ33 BD33 BH33 BM33 BM31 BH31 BD31 AZ31 BN29 BM27:BO27 BH27:BJ27 BD27:BF27 AZ27:BB27 AZ25:BB25 BD25:BF25 BH25:BJ25 BM25:BO25 BM23:BO23 BH23:BJ23 BD23:BF23 BA23:BB23 BA21:BB21 BD21:BF21 BH21:BJ21 BM21:BO21 BM19:BO19 BH19:BJ19 BD19:BF19 BA19:BB19 BA17:BB17 BD17:BF17 BH17:BJ17 BM17:BO17 BM15:BO15 BH15:BJ15 BD15:BF15 BA15:BB15 BA13:BB13 BD13:BF13 BH13:BJ13 BM13:BO13 BM11:BO11 BH11:BJ11 BD11:BF11 AZ11:BB11 AZ9:BB9 BD9:BF9 BH9:BJ9 BM9:BO9 BM7:BO7 BH7:BJ7 BD7:BF7 AZ7:BB7 AZ8 AZ12:AZ19">
    <cfRule type="dataBar" priority="5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{A8107B5D-27FC-4652-956A-6C49BEF59A81}</x14:id>
        </ext>
      </extLst>
    </cfRule>
  </conditionalFormatting>
  <conditionalFormatting sqref="BR6:BT6 BA20 BV6:BX6 BZ6:CB6 CD6:CF6 CH6:CJ6 CL6:CN6 BQ8:BT8 BV8:BX8 BZ8:CB8 CD8:CF8 CH8:CJ8 CL8:CN8 CL10:CN10 CH10:CJ10 CD10:CF10 BZ10:CB10 BV10:BX10 BQ10:BT10 BQ12:BT12 BV12:BX12 BZ12:CB12 CD12:CF12 CH12:CJ12 CL12:CN12 CL14:CN14 CH14:CJ14 CD14:CF14 BZ14:CB14 BV14:BX14 BQ14:BT14 BQ16:BT16 BV16:BX16 BZ16:CB16 CD16:CF16 CH16:CJ16 CL16:CN16 CL18:CN18 CH18:CJ18 CD18:CF18 BZ18:CB18 BV18:BX18 BQ18:BT18 BQ20:BT20 BV20:BX20 BZ20:CB20 CD20:CF20 CH20:CJ20 CL20:CN20 CL22:CN22 CH22:CJ22 CD22:CF22 BZ22:CB22 BV22:BX22 BQ22:BT22 BQ24:BT24 BZ24:CB24 CD24:CF24 CH24:CJ24 CL24:CN24 CL26:CN26 CH26:CJ26 CD26:CF26 BZ26:CB26 BV26:BX26 BQ26:BT26 BQ28:BT28 CL30:CN30 CH30:CJ30 CD30:CF30 BZ30:CB30 BV30:BX30 BQ30:BT30 BQ32:BT32 BV32 BZ32 CD32 CH32 CL32 BQ34:BT34 BV34:BX34 BZ34:CB34 CD34:CF34 CH34:CJ34 CL34:CN34 BV24:BX24">
    <cfRule type="dataBar" priority="5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{9D7AF837-0FED-48B3-BCA5-EBB61E2A5A08}</x14:id>
        </ext>
      </extLst>
    </cfRule>
  </conditionalFormatting>
  <conditionalFormatting sqref="BQ7:BT7 BV7:BX7 BZ7:CB7 CD7:CF7 CH7:CJ7 CL7:CN7 CL9:CN9 CH9:CJ9 CD9:CF9 BZ9:CB9 BV9:BX9 BQ9:BT9 BQ11:BT11 BV11:BX11 BZ11:CB11 CD11:CF11 CH11:CJ11 CL11:CN11 CL13:CN13 CH13:CJ13 CD13:CF13 BZ13:CB13 BV13:BX13 BQ13:BT13 BQ15:BT15 BV15:BX15 BZ15:CB15 CD15:CF15 CH15:CJ15 CL15:CN15 CL17:CN17 CH17:CJ17 CD17:CF17 BZ17:CB17 BV17:BX17 BQ17:BT17 BQ19:BT19 BV19:BX19 BZ19:CB19 CD19:CF19 CH19:CJ19 CL19:CN19 CL21:CN21 CH21:CJ21 CD21:CF21 BZ21:CB21 BV21:BX21 BQ21:BT21 BQ23:BT23 BV23:BX23 BZ23:CB23 CD23:CF23 CH23:CJ23 CL23:CN23 CL25:CN25 CH25:CJ25 CD25:CF25 BZ25:CB25 BQ25:BT25 BQ27:BT27 BV27:BX27 BZ27:CB27 CD27:CF27 CH27:CJ27 CL27:CN27 BQ29:BT29 BQ31:BT31 BV31 BZ31 CD31 CH31 CL31 CL33 CH33 CD33 BZ33 BV33 BQ33:BT33 BV25">
    <cfRule type="dataBar" priority="58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{1C8A6936-49A1-49BB-B85B-D838C201B701}</x14:id>
        </ext>
      </extLst>
    </cfRule>
  </conditionalFormatting>
  <conditionalFormatting sqref="CP6:CR6 CY6:DA6 DD6:DF6 DD8:DF8 CY8:DA8 CP8:CR8 CP10:CR10 CY10:DA10 DD10:DF10 DD12:DF12 CY12:DA12 CP12:CR12 CP14:CR14 CY14:DA14 DD14:DF14 DD16:DF16 CY16:DA16 CP16:CR16 CP18:CR18 CY18:DA18 DD18:DF18 DD20:DF20 CY20:DA20 CP20:CR20 CP22:CR22 CY22:DA22 DD22:DF22 DD24:DF24 CY24:CZ24 CP24:CR24 CP26:CR26 CY26:DA26 DD26:DF26 DD28:DF28 CP30:CR30 CY30:DA30 DD30:DF30 DD32:DF32 CP32 DD34:DF34 CZ34:DA34 CP34:CR34 CY32 CT32 CT30 CT34">
    <cfRule type="dataBar" priority="58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{39C64089-5404-4A38-804E-291272E6BF42}</x14:id>
        </ext>
      </extLst>
    </cfRule>
  </conditionalFormatting>
  <conditionalFormatting sqref="CP7:CR7 CY7:DA7 DD7:DF7 DD9:DF9 CY9:DA9 CP9:CR9 CP11:CR11 CY11:DA11 DD11:DF11 DD13:DF13 CY13:DA13 CP13:CR13 CP15:CR15 CY15:DA15 DD15:DF15 DD17:DF17 CY17:DA17 CP17:CR17 CP19:CR19 CY19:DA19 DD19:DF19 DD21:DF21 CY21:DA21 CP21:CR21 CP23:CR23 CY23:DA23 DD23:DF23 DD25:DF25 CY25:DA25 CP25:CR25 CP27:CR27 CY27:DA27 DD27:DF27 DD29:DF29 CP31 CY31 DD31:DF31 DD33:DF33 CY33 CP33">
    <cfRule type="dataBar" priority="5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{6A8146DC-2613-4EFB-94DF-F0840712F6C1}</x14:id>
        </ext>
      </extLst>
    </cfRule>
  </conditionalFormatting>
  <conditionalFormatting sqref="BQ6">
    <cfRule type="dataBar" priority="58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{2245C80B-0BD6-4283-9FFB-C529C100FDF8}</x14:id>
        </ext>
      </extLst>
    </cfRule>
  </conditionalFormatting>
  <conditionalFormatting sqref="BQ6">
    <cfRule type="dataBar" priority="58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{497838C5-4052-43BB-A9CE-6109E53A7E3F}</x14:id>
        </ext>
      </extLst>
    </cfRule>
  </conditionalFormatting>
  <conditionalFormatting sqref="DC7:DC9">
    <cfRule type="dataBar" priority="5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{DCEF1229-A12E-4D79-8E99-11A48A97D41F}</x14:id>
        </ext>
      </extLst>
    </cfRule>
  </conditionalFormatting>
  <conditionalFormatting sqref="DC14 DC18 DC16 DC11:DC12">
    <cfRule type="dataBar" priority="5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{CC3FE32B-C921-469E-B0D8-9DE9617D86DC}</x14:id>
        </ext>
      </extLst>
    </cfRule>
  </conditionalFormatting>
  <conditionalFormatting sqref="DC21">
    <cfRule type="dataBar" priority="5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{A7BD5FF9-7AC4-4886-A052-2D4F2519272D}</x14:id>
        </ext>
      </extLst>
    </cfRule>
  </conditionalFormatting>
  <conditionalFormatting sqref="DB32:DC33">
    <cfRule type="cellIs" dxfId="158" priority="581" operator="lessThan">
      <formula>0.7</formula>
    </cfRule>
  </conditionalFormatting>
  <conditionalFormatting sqref="DC10">
    <cfRule type="dataBar" priority="58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{D6A73CC9-F671-4648-9DBD-D6431951F517}</x14:id>
        </ext>
      </extLst>
    </cfRule>
  </conditionalFormatting>
  <conditionalFormatting sqref="DB7:DC10">
    <cfRule type="cellIs" dxfId="157" priority="578" operator="lessThan">
      <formula>0.7</formula>
    </cfRule>
  </conditionalFormatting>
  <conditionalFormatting sqref="DC13 DC19 DC17 DC15">
    <cfRule type="dataBar" priority="57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{ADEF178F-A30F-4A6C-A7D4-E7574932790A}</x14:id>
        </ext>
      </extLst>
    </cfRule>
  </conditionalFormatting>
  <conditionalFormatting sqref="DB18:DC18 DB16:DC16 DB14:DC14 DB11:DC12">
    <cfRule type="cellIs" dxfId="156" priority="575" operator="lessThan">
      <formula>0.7</formula>
    </cfRule>
  </conditionalFormatting>
  <conditionalFormatting sqref="DC23">
    <cfRule type="dataBar" priority="5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{AB32FADC-CB24-4FE7-8DBC-7DD21F1CA2CF}</x14:id>
        </ext>
      </extLst>
    </cfRule>
  </conditionalFormatting>
  <conditionalFormatting sqref="DB23:DC23">
    <cfRule type="cellIs" dxfId="155" priority="573" operator="lessThan">
      <formula>0.7</formula>
    </cfRule>
  </conditionalFormatting>
  <conditionalFormatting sqref="DC22">
    <cfRule type="dataBar" priority="57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{4D3FD918-6647-4580-853F-AAE3FD94F659}</x14:id>
        </ext>
      </extLst>
    </cfRule>
  </conditionalFormatting>
  <conditionalFormatting sqref="DC20">
    <cfRule type="dataBar" priority="57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{6C446CC0-8DC1-4BEA-B29D-6DB344DAA46D}</x14:id>
        </ext>
      </extLst>
    </cfRule>
  </conditionalFormatting>
  <conditionalFormatting sqref="DB21:DC21">
    <cfRule type="cellIs" dxfId="154" priority="569" operator="lessThan">
      <formula>0.7</formula>
    </cfRule>
  </conditionalFormatting>
  <conditionalFormatting sqref="DC25">
    <cfRule type="dataBar" priority="5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{8CC746A9-BED6-49AE-BA43-47FFCE878EEE}</x14:id>
        </ext>
      </extLst>
    </cfRule>
  </conditionalFormatting>
  <conditionalFormatting sqref="DC24">
    <cfRule type="dataBar" priority="5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{0339B6CF-581D-489F-B1F0-6C945AA238FC}</x14:id>
        </ext>
      </extLst>
    </cfRule>
  </conditionalFormatting>
  <conditionalFormatting sqref="DC26:DC28">
    <cfRule type="dataBar" priority="56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{BF973C09-F9C3-40ED-9C18-77D9BB2888D0}</x14:id>
        </ext>
      </extLst>
    </cfRule>
  </conditionalFormatting>
  <conditionalFormatting sqref="DC29:DC30">
    <cfRule type="dataBar" priority="5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{1F31A7D2-DF5A-4F42-B1C1-BB2CB1B922A4}</x14:id>
        </ext>
      </extLst>
    </cfRule>
  </conditionalFormatting>
  <conditionalFormatting sqref="DB29:DC30">
    <cfRule type="cellIs" dxfId="153" priority="564" operator="lessThan">
      <formula>0.7</formula>
    </cfRule>
  </conditionalFormatting>
  <conditionalFormatting sqref="DC31">
    <cfRule type="dataBar" priority="5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{03F81098-91DB-4DE8-8EB9-5F9057E5F4CA}</x14:id>
        </ext>
      </extLst>
    </cfRule>
  </conditionalFormatting>
  <conditionalFormatting sqref="DC32">
    <cfRule type="dataBar" priority="5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{ACB7125F-2423-48B3-B299-62DA386AE51D}</x14:id>
        </ext>
      </extLst>
    </cfRule>
  </conditionalFormatting>
  <conditionalFormatting sqref="DC33">
    <cfRule type="dataBar" priority="5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{539ED1D0-1719-4F9A-A046-01BF5E4FC002}</x14:id>
        </ext>
      </extLst>
    </cfRule>
  </conditionalFormatting>
  <conditionalFormatting sqref="DB31:DC31">
    <cfRule type="cellIs" dxfId="152" priority="560" operator="lessThan">
      <formula>0.7</formula>
    </cfRule>
  </conditionalFormatting>
  <conditionalFormatting sqref="DC32">
    <cfRule type="dataBar" priority="5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{88DDEBD3-F41A-4AD1-A294-8DB297468FB4}</x14:id>
        </ext>
      </extLst>
    </cfRule>
  </conditionalFormatting>
  <conditionalFormatting sqref="DC33">
    <cfRule type="dataBar" priority="5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{187B8EF7-07A4-4316-B511-8418888552C1}</x14:id>
        </ext>
      </extLst>
    </cfRule>
  </conditionalFormatting>
  <conditionalFormatting sqref="DC34">
    <cfRule type="dataBar" priority="5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{897F8043-465D-4121-BC77-E97E817FAC50}</x14:id>
        </ext>
      </extLst>
    </cfRule>
  </conditionalFormatting>
  <conditionalFormatting sqref="DC10 DC8 DC12 DC14 DC16 DC18 DC20 DC22 DC24 DC26 DC28 DC30 DC32 DC34">
    <cfRule type="dataBar" priority="5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{E3FA7624-5BFC-43EA-BFE9-2190334F66B4}</x14:id>
        </ext>
      </extLst>
    </cfRule>
  </conditionalFormatting>
  <conditionalFormatting sqref="DC9 DC7 DC11 DC13 DC15 DC17 DC19 DC21 DC23 DC25 DC27 DC29 DC31 DC33">
    <cfRule type="dataBar" priority="5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{9AFE15CE-6FA6-42E6-8ED9-679B52C7F868}</x14:id>
        </ext>
      </extLst>
    </cfRule>
  </conditionalFormatting>
  <conditionalFormatting sqref="DC6">
    <cfRule type="dataBar" priority="5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{FFC3855F-D07A-4AFF-A353-FBDF9CCAD9A8}</x14:id>
        </ext>
      </extLst>
    </cfRule>
  </conditionalFormatting>
  <conditionalFormatting sqref="DC6">
    <cfRule type="dataBar" priority="55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{0B68D838-0561-464A-9FDE-9A3F9ABF7276}</x14:id>
        </ext>
      </extLst>
    </cfRule>
  </conditionalFormatting>
  <conditionalFormatting sqref="CY32">
    <cfRule type="dataBar" priority="5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{34B3A5FD-2F49-4F2E-8EF5-AEFFFEFA7437}</x14:id>
        </ext>
      </extLst>
    </cfRule>
  </conditionalFormatting>
  <conditionalFormatting sqref="R6:T34">
    <cfRule type="cellIs" dxfId="151" priority="551" operator="lessThan">
      <formula>0.7</formula>
    </cfRule>
  </conditionalFormatting>
  <conditionalFormatting sqref="V5:X34">
    <cfRule type="cellIs" dxfId="150" priority="550" operator="lessThan">
      <formula>0.7</formula>
    </cfRule>
  </conditionalFormatting>
  <conditionalFormatting sqref="AU32">
    <cfRule type="cellIs" dxfId="149" priority="549" operator="lessThan">
      <formula>0.7</formula>
    </cfRule>
  </conditionalFormatting>
  <conditionalFormatting sqref="BC32">
    <cfRule type="cellIs" dxfId="148" priority="548" operator="lessThan">
      <formula>0.7</formula>
    </cfRule>
  </conditionalFormatting>
  <conditionalFormatting sqref="BG32">
    <cfRule type="cellIs" dxfId="147" priority="547" operator="lessThan">
      <formula>0.7</formula>
    </cfRule>
  </conditionalFormatting>
  <conditionalFormatting sqref="C31:D31 C33:D33 C32">
    <cfRule type="cellIs" dxfId="146" priority="546" operator="lessThan">
      <formula>0.7</formula>
    </cfRule>
  </conditionalFormatting>
  <conditionalFormatting sqref="AQ6:AT34">
    <cfRule type="cellIs" dxfId="145" priority="545" operator="lessThan">
      <formula>0.7</formula>
    </cfRule>
  </conditionalFormatting>
  <conditionalFormatting sqref="AM6:AO34">
    <cfRule type="cellIs" dxfId="144" priority="544" operator="lessThan">
      <formula>0.7</formula>
    </cfRule>
  </conditionalFormatting>
  <conditionalFormatting sqref="AH6:AJ34">
    <cfRule type="cellIs" dxfId="143" priority="543" operator="lessThan">
      <formula>0.7</formula>
    </cfRule>
  </conditionalFormatting>
  <conditionalFormatting sqref="AD6:AF34">
    <cfRule type="cellIs" dxfId="142" priority="542" operator="lessThan">
      <formula>0.7</formula>
    </cfRule>
  </conditionalFormatting>
  <conditionalFormatting sqref="Z6:AB34">
    <cfRule type="cellIs" dxfId="141" priority="541" operator="lessThan">
      <formula>0.7</formula>
    </cfRule>
  </conditionalFormatting>
  <conditionalFormatting sqref="AY6:BB27 AY30:BB34">
    <cfRule type="cellIs" dxfId="140" priority="540" operator="lessThan">
      <formula>0.7</formula>
    </cfRule>
  </conditionalFormatting>
  <conditionalFormatting sqref="BC6:BF27 BC30:BF34">
    <cfRule type="cellIs" dxfId="139" priority="538" operator="lessThan">
      <formula>0.7</formula>
    </cfRule>
    <cfRule type="cellIs" dxfId="138" priority="539" operator="lessThan">
      <formula>0.7</formula>
    </cfRule>
  </conditionalFormatting>
  <conditionalFormatting sqref="BG6:BJ27 BG30:BJ34">
    <cfRule type="cellIs" dxfId="137" priority="537" operator="lessThan">
      <formula>0.7</formula>
    </cfRule>
  </conditionalFormatting>
  <conditionalFormatting sqref="BM6:BO31 BM33:BO34 BN32:BO32">
    <cfRule type="cellIs" dxfId="136" priority="536" operator="lessThan">
      <formula>0.7</formula>
    </cfRule>
  </conditionalFormatting>
  <conditionalFormatting sqref="BL32">
    <cfRule type="cellIs" dxfId="135" priority="535" operator="lessThan">
      <formula>0.7</formula>
    </cfRule>
  </conditionalFormatting>
  <conditionalFormatting sqref="BL32:BM32">
    <cfRule type="cellIs" dxfId="134" priority="534" operator="lessThan">
      <formula>0.7</formula>
    </cfRule>
  </conditionalFormatting>
  <conditionalFormatting sqref="BL6:BO34">
    <cfRule type="cellIs" dxfId="133" priority="533" operator="lessThan">
      <formula>0.7</formula>
    </cfRule>
  </conditionalFormatting>
  <conditionalFormatting sqref="BQ6:BT34">
    <cfRule type="cellIs" dxfId="132" priority="532" operator="lessThan">
      <formula>0.7</formula>
    </cfRule>
  </conditionalFormatting>
  <conditionalFormatting sqref="BV6:BX27 BV30:BX34">
    <cfRule type="cellIs" dxfId="131" priority="531" operator="lessThan">
      <formula>0.7</formula>
    </cfRule>
  </conditionalFormatting>
  <conditionalFormatting sqref="BW25">
    <cfRule type="dataBar" priority="53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{4480B9CC-6783-425C-AB0B-A30128F0D4F8}</x14:id>
        </ext>
      </extLst>
    </cfRule>
  </conditionalFormatting>
  <conditionalFormatting sqref="BW25:BX25">
    <cfRule type="dataBar" priority="5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{30D56CD7-C897-4130-81D0-1AE35A2FAA5F}</x14:id>
        </ext>
      </extLst>
    </cfRule>
  </conditionalFormatting>
  <conditionalFormatting sqref="BW24">
    <cfRule type="dataBar" priority="52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{69035A77-98FA-48BA-850C-8944B93B277B}</x14:id>
        </ext>
      </extLst>
    </cfRule>
  </conditionalFormatting>
  <conditionalFormatting sqref="BZ6:CB27 BZ30:CB34">
    <cfRule type="cellIs" dxfId="130" priority="527" operator="lessThan">
      <formula>0.7</formula>
    </cfRule>
  </conditionalFormatting>
  <conditionalFormatting sqref="CD6:CF27 CD30:CF34">
    <cfRule type="cellIs" dxfId="129" priority="526" operator="lessThan">
      <formula>0.7</formula>
    </cfRule>
  </conditionalFormatting>
  <conditionalFormatting sqref="CH6:CJ27 CH30:CJ34">
    <cfRule type="cellIs" dxfId="128" priority="525" operator="lessThan">
      <formula>0.7</formula>
    </cfRule>
  </conditionalFormatting>
  <conditionalFormatting sqref="CL6:CN27 CL30:CN34">
    <cfRule type="cellIs" dxfId="127" priority="524" operator="lessThan">
      <formula>0.7</formula>
    </cfRule>
  </conditionalFormatting>
  <conditionalFormatting sqref="CP6:CR27 CP30:CR34 CT30:CT34">
    <cfRule type="cellIs" dxfId="126" priority="523" operator="lessThan">
      <formula>0.7</formula>
    </cfRule>
  </conditionalFormatting>
  <conditionalFormatting sqref="CY6:DA27 CY30:DA34">
    <cfRule type="cellIs" dxfId="125" priority="522" operator="lessThan">
      <formula>0.7</formula>
    </cfRule>
  </conditionalFormatting>
  <conditionalFormatting sqref="DC6:DF34">
    <cfRule type="cellIs" dxfId="124" priority="521" operator="lessThan">
      <formula>0.7</formula>
    </cfRule>
  </conditionalFormatting>
  <conditionalFormatting sqref="AZ8">
    <cfRule type="dataBar" priority="5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{D4FD544C-BC9F-453B-9B0C-D73001605FB3}</x14:id>
        </ext>
      </extLst>
    </cfRule>
  </conditionalFormatting>
  <conditionalFormatting sqref="AZ14 AZ12 AZ10 AZ8 AZ16 AZ18">
    <cfRule type="dataBar" priority="5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{38D0E347-9039-41A2-81B4-71944B1D1B80}</x14:id>
        </ext>
      </extLst>
    </cfRule>
  </conditionalFormatting>
  <conditionalFormatting sqref="AZ23 AZ21">
    <cfRule type="dataBar" priority="5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{FAABEF27-EE89-4D2A-A9FC-8B16FFC0804E}</x14:id>
        </ext>
      </extLst>
    </cfRule>
  </conditionalFormatting>
  <conditionalFormatting sqref="W30:X30 AV21 AV23">
    <cfRule type="dataBar" priority="5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{C0992551-F260-4CFD-BC2D-52108E046800}</x14:id>
        </ext>
      </extLst>
    </cfRule>
  </conditionalFormatting>
  <conditionalFormatting sqref="DH7:DH9">
    <cfRule type="dataBar" priority="5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{4192073A-A736-4938-A531-2199DB782F41}</x14:id>
        </ext>
      </extLst>
    </cfRule>
  </conditionalFormatting>
  <conditionalFormatting sqref="DH11:DH19">
    <cfRule type="dataBar" priority="5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{EBBA3FE9-F9D8-4BC2-937D-9EF4D159F561}</x14:id>
        </ext>
      </extLst>
    </cfRule>
  </conditionalFormatting>
  <conditionalFormatting sqref="DG32:DH33">
    <cfRule type="cellIs" dxfId="123" priority="515" operator="lessThan">
      <formula>0.7</formula>
    </cfRule>
  </conditionalFormatting>
  <conditionalFormatting sqref="DH10">
    <cfRule type="dataBar" priority="51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{BF417062-B8A4-4103-A5A0-0E9C4A7FEBD9}</x14:id>
        </ext>
      </extLst>
    </cfRule>
  </conditionalFormatting>
  <conditionalFormatting sqref="DH6">
    <cfRule type="dataBar" priority="5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{44813962-149F-48EA-BD19-CD968710309F}</x14:id>
        </ext>
      </extLst>
    </cfRule>
  </conditionalFormatting>
  <conditionalFormatting sqref="DG7:DH10">
    <cfRule type="cellIs" dxfId="122" priority="511" operator="lessThan">
      <formula>0.7</formula>
    </cfRule>
  </conditionalFormatting>
  <conditionalFormatting sqref="DG14 DG16 DG18 DG11:DH12 DH13:DH19">
    <cfRule type="cellIs" dxfId="121" priority="509" operator="lessThan">
      <formula>0.7</formula>
    </cfRule>
  </conditionalFormatting>
  <conditionalFormatting sqref="DH25">
    <cfRule type="dataBar" priority="5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{A831FE86-423C-469A-A64E-267D193BCC79}</x14:id>
        </ext>
      </extLst>
    </cfRule>
  </conditionalFormatting>
  <conditionalFormatting sqref="DG23">
    <cfRule type="cellIs" dxfId="120" priority="508" operator="lessThan">
      <formula>0.7</formula>
    </cfRule>
  </conditionalFormatting>
  <conditionalFormatting sqref="DH20:DH23">
    <cfRule type="dataBar" priority="5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{9670F93E-1A47-4C0B-9D2B-BF50347BAAC7}</x14:id>
        </ext>
      </extLst>
    </cfRule>
  </conditionalFormatting>
  <conditionalFormatting sqref="DG21">
    <cfRule type="cellIs" dxfId="119" priority="506" operator="lessThan">
      <formula>0.7</formula>
    </cfRule>
  </conditionalFormatting>
  <conditionalFormatting sqref="DH24">
    <cfRule type="dataBar" priority="50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{6DABB912-84C9-44BE-97F3-74F40F70FFD3}</x14:id>
        </ext>
      </extLst>
    </cfRule>
  </conditionalFormatting>
  <conditionalFormatting sqref="DH26:DH28">
    <cfRule type="dataBar" priority="5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{740A202C-1312-44DB-9F6A-2BEBD000F8DE}</x14:id>
        </ext>
      </extLst>
    </cfRule>
  </conditionalFormatting>
  <conditionalFormatting sqref="DH29:DH30">
    <cfRule type="dataBar" priority="5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{8D6A4A74-F269-4CCF-A6D6-6415840ACD1B}</x14:id>
        </ext>
      </extLst>
    </cfRule>
  </conditionalFormatting>
  <conditionalFormatting sqref="DG29:DH30">
    <cfRule type="cellIs" dxfId="118" priority="501" operator="lessThan">
      <formula>0.7</formula>
    </cfRule>
  </conditionalFormatting>
  <conditionalFormatting sqref="DH31">
    <cfRule type="dataBar" priority="50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{3849C301-1265-495A-B3B2-D5A8BA37582F}</x14:id>
        </ext>
      </extLst>
    </cfRule>
  </conditionalFormatting>
  <conditionalFormatting sqref="DH32">
    <cfRule type="dataBar" priority="49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{972AFBE6-568B-41CB-BAF2-3DA01649911F}</x14:id>
        </ext>
      </extLst>
    </cfRule>
  </conditionalFormatting>
  <conditionalFormatting sqref="DH33">
    <cfRule type="dataBar" priority="4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{79727CD7-49E8-4159-A4FA-1881C54C6FD5}</x14:id>
        </ext>
      </extLst>
    </cfRule>
  </conditionalFormatting>
  <conditionalFormatting sqref="DG31:DH31">
    <cfRule type="cellIs" dxfId="117" priority="497" operator="lessThan">
      <formula>0.7</formula>
    </cfRule>
  </conditionalFormatting>
  <conditionalFormatting sqref="DH34">
    <cfRule type="dataBar" priority="4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{A841FF62-50FF-4FA7-B71C-2C91A481F20A}</x14:id>
        </ext>
      </extLst>
    </cfRule>
  </conditionalFormatting>
  <conditionalFormatting sqref="DI30">
    <cfRule type="dataBar" priority="49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{13899EB2-5B9D-4AD1-B042-62666C97D932}</x14:id>
        </ext>
      </extLst>
    </cfRule>
  </conditionalFormatting>
  <conditionalFormatting sqref="DI25">
    <cfRule type="dataBar" priority="49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{0604B295-182A-4D96-BE55-C02E0E0AD5AE}</x14:id>
        </ext>
      </extLst>
    </cfRule>
  </conditionalFormatting>
  <conditionalFormatting sqref="DI26">
    <cfRule type="dataBar" priority="4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{086D7AA9-60EA-4913-88DD-B7E7B1FAA5CA}</x14:id>
        </ext>
      </extLst>
    </cfRule>
  </conditionalFormatting>
  <conditionalFormatting sqref="DI27">
    <cfRule type="dataBar" priority="49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{983B374F-FB82-4204-9F64-C56EA7D1381B}</x14:id>
        </ext>
      </extLst>
    </cfRule>
  </conditionalFormatting>
  <conditionalFormatting sqref="DI28">
    <cfRule type="dataBar" priority="4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{F74CE1CE-523D-488A-944C-698784A41A1D}</x14:id>
        </ext>
      </extLst>
    </cfRule>
  </conditionalFormatting>
  <conditionalFormatting sqref="DI31">
    <cfRule type="dataBar" priority="4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{2152526F-4A19-4254-B53E-ED954B7450B4}</x14:id>
        </ext>
      </extLst>
    </cfRule>
  </conditionalFormatting>
  <conditionalFormatting sqref="DI11">
    <cfRule type="dataBar" priority="4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{EF075FED-6819-4B3B-A1B8-AA10DABB4A81}</x14:id>
        </ext>
      </extLst>
    </cfRule>
  </conditionalFormatting>
  <conditionalFormatting sqref="DI10">
    <cfRule type="dataBar" priority="4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{61E4987D-1691-414E-987E-9AC604D44E5C}</x14:id>
        </ext>
      </extLst>
    </cfRule>
  </conditionalFormatting>
  <conditionalFormatting sqref="DI7:DI9">
    <cfRule type="dataBar" priority="4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{9D3AC79B-28EB-4739-82E3-A79D7CA7DFFF}</x14:id>
        </ext>
      </extLst>
    </cfRule>
  </conditionalFormatting>
  <conditionalFormatting sqref="DI6">
    <cfRule type="dataBar" priority="48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{87642A40-37CC-4C0A-824A-385EA51BBF68}</x14:id>
        </ext>
      </extLst>
    </cfRule>
  </conditionalFormatting>
  <conditionalFormatting sqref="DI7:DI11">
    <cfRule type="cellIs" dxfId="116" priority="486" operator="lessThan">
      <formula>0.7</formula>
    </cfRule>
  </conditionalFormatting>
  <conditionalFormatting sqref="DI12">
    <cfRule type="dataBar" priority="4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{926191C8-93D3-4CE9-9C05-3C4D7140F26E}</x14:id>
        </ext>
      </extLst>
    </cfRule>
  </conditionalFormatting>
  <conditionalFormatting sqref="DI12">
    <cfRule type="cellIs" dxfId="115" priority="484" operator="lessThan">
      <formula>0.7</formula>
    </cfRule>
  </conditionalFormatting>
  <conditionalFormatting sqref="DI13">
    <cfRule type="dataBar" priority="4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{5AAAE3EB-82FC-4425-9656-0175B433F40D}</x14:id>
        </ext>
      </extLst>
    </cfRule>
  </conditionalFormatting>
  <conditionalFormatting sqref="DI13">
    <cfRule type="cellIs" dxfId="114" priority="482" operator="lessThan">
      <formula>0.7</formula>
    </cfRule>
  </conditionalFormatting>
  <conditionalFormatting sqref="DI14">
    <cfRule type="dataBar" priority="4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{4D9DE7C4-11E7-4C0A-A709-AAAE832DD583}</x14:id>
        </ext>
      </extLst>
    </cfRule>
  </conditionalFormatting>
  <conditionalFormatting sqref="DI14">
    <cfRule type="cellIs" dxfId="113" priority="480" operator="lessThan">
      <formula>0.7</formula>
    </cfRule>
  </conditionalFormatting>
  <conditionalFormatting sqref="DI15">
    <cfRule type="dataBar" priority="4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{6F140A28-473A-418E-85C7-4865BE8510B0}</x14:id>
        </ext>
      </extLst>
    </cfRule>
  </conditionalFormatting>
  <conditionalFormatting sqref="DI15">
    <cfRule type="cellIs" dxfId="112" priority="478" operator="lessThan">
      <formula>0.7</formula>
    </cfRule>
  </conditionalFormatting>
  <conditionalFormatting sqref="DI16">
    <cfRule type="dataBar" priority="4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{F133B644-F944-4A4C-8BB9-32B4ABEC1154}</x14:id>
        </ext>
      </extLst>
    </cfRule>
  </conditionalFormatting>
  <conditionalFormatting sqref="DI16">
    <cfRule type="cellIs" dxfId="111" priority="476" operator="lessThan">
      <formula>0.7</formula>
    </cfRule>
  </conditionalFormatting>
  <conditionalFormatting sqref="DI17">
    <cfRule type="dataBar" priority="4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{6EA5DE04-2271-4390-883B-99C210F94959}</x14:id>
        </ext>
      </extLst>
    </cfRule>
  </conditionalFormatting>
  <conditionalFormatting sqref="DI17">
    <cfRule type="cellIs" dxfId="110" priority="474" operator="lessThan">
      <formula>0.7</formula>
    </cfRule>
  </conditionalFormatting>
  <conditionalFormatting sqref="DI18">
    <cfRule type="dataBar" priority="4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{CBB4633C-2358-4CC3-8106-E8BB5F58D0A7}</x14:id>
        </ext>
      </extLst>
    </cfRule>
  </conditionalFormatting>
  <conditionalFormatting sqref="DI18">
    <cfRule type="cellIs" dxfId="109" priority="472" operator="lessThan">
      <formula>0.7</formula>
    </cfRule>
  </conditionalFormatting>
  <conditionalFormatting sqref="DI19">
    <cfRule type="dataBar" priority="4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{2624BD69-4CA6-4993-8768-F7BFD918031D}</x14:id>
        </ext>
      </extLst>
    </cfRule>
  </conditionalFormatting>
  <conditionalFormatting sqref="DI19">
    <cfRule type="cellIs" dxfId="108" priority="470" operator="lessThan">
      <formula>0.7</formula>
    </cfRule>
  </conditionalFormatting>
  <conditionalFormatting sqref="DI23">
    <cfRule type="dataBar" priority="4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{03A39A98-A564-4C42-8D5A-5D4B4602F53F}</x14:id>
        </ext>
      </extLst>
    </cfRule>
  </conditionalFormatting>
  <conditionalFormatting sqref="DI23">
    <cfRule type="cellIs" dxfId="107" priority="468" operator="lessThan">
      <formula>0.7</formula>
    </cfRule>
  </conditionalFormatting>
  <conditionalFormatting sqref="DI22">
    <cfRule type="dataBar" priority="4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{C8FE9F68-05F0-435A-8EE0-074F0689A9D8}</x14:id>
        </ext>
      </extLst>
    </cfRule>
  </conditionalFormatting>
  <conditionalFormatting sqref="DI22">
    <cfRule type="cellIs" dxfId="106" priority="466" operator="lessThan">
      <formula>0.7</formula>
    </cfRule>
  </conditionalFormatting>
  <conditionalFormatting sqref="DI21">
    <cfRule type="dataBar" priority="4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{00F3C430-50B6-40B0-9A6D-9031B848AB24}</x14:id>
        </ext>
      </extLst>
    </cfRule>
  </conditionalFormatting>
  <conditionalFormatting sqref="DI21">
    <cfRule type="cellIs" dxfId="105" priority="464" operator="lessThan">
      <formula>0.7</formula>
    </cfRule>
  </conditionalFormatting>
  <conditionalFormatting sqref="DI20">
    <cfRule type="dataBar" priority="4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{6643C3AC-FC87-4A2B-B23E-FA52BF643C9F}</x14:id>
        </ext>
      </extLst>
    </cfRule>
  </conditionalFormatting>
  <conditionalFormatting sqref="DI20">
    <cfRule type="cellIs" dxfId="104" priority="462" operator="lessThan">
      <formula>0.7</formula>
    </cfRule>
  </conditionalFormatting>
  <conditionalFormatting sqref="DI24">
    <cfRule type="dataBar" priority="46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{8C8F5BDD-76C2-4BF1-B4D1-204AA476DCDB}</x14:id>
        </ext>
      </extLst>
    </cfRule>
  </conditionalFormatting>
  <conditionalFormatting sqref="DI24">
    <cfRule type="cellIs" dxfId="103" priority="460" operator="lessThan">
      <formula>0.7</formula>
    </cfRule>
  </conditionalFormatting>
  <conditionalFormatting sqref="DI29">
    <cfRule type="dataBar" priority="4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{805F8EF2-99C0-4631-8AEE-478C9215812C}</x14:id>
        </ext>
      </extLst>
    </cfRule>
  </conditionalFormatting>
  <conditionalFormatting sqref="DI29">
    <cfRule type="cellIs" dxfId="102" priority="458" operator="lessThan">
      <formula>0.7</formula>
    </cfRule>
  </conditionalFormatting>
  <conditionalFormatting sqref="DI32">
    <cfRule type="dataBar" priority="4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{67CB1897-A3CF-4FF8-91B2-8BB72F9F35A6}</x14:id>
        </ext>
      </extLst>
    </cfRule>
  </conditionalFormatting>
  <conditionalFormatting sqref="DI33">
    <cfRule type="dataBar" priority="45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{FD669846-2FC3-442F-879C-B64892D6944B}</x14:id>
        </ext>
      </extLst>
    </cfRule>
  </conditionalFormatting>
  <conditionalFormatting sqref="DI31:DI33">
    <cfRule type="cellIs" dxfId="101" priority="454" operator="lessThan">
      <formula>0.7</formula>
    </cfRule>
  </conditionalFormatting>
  <conditionalFormatting sqref="DI34">
    <cfRule type="dataBar" priority="4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{6FBD1117-5457-4EBE-A1CE-F399BD816F61}</x14:id>
        </ext>
      </extLst>
    </cfRule>
  </conditionalFormatting>
  <conditionalFormatting sqref="DJ34">
    <cfRule type="dataBar" priority="4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{1A619106-031C-4D9A-8E72-0BD1D543CBCC}</x14:id>
        </ext>
      </extLst>
    </cfRule>
  </conditionalFormatting>
  <conditionalFormatting sqref="DJ32">
    <cfRule type="dataBar" priority="4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{C99ABEA2-A695-4525-B5F5-52AA3C2C187A}</x14:id>
        </ext>
      </extLst>
    </cfRule>
  </conditionalFormatting>
  <conditionalFormatting sqref="DJ31">
    <cfRule type="dataBar" priority="45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{C636D6AD-05D9-4D9A-8C3E-EED6BBD4CC7C}</x14:id>
        </ext>
      </extLst>
    </cfRule>
  </conditionalFormatting>
  <conditionalFormatting sqref="DJ33">
    <cfRule type="dataBar" priority="4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{D46DF35C-DEE8-42E0-9802-DC37F38581BB}</x14:id>
        </ext>
      </extLst>
    </cfRule>
  </conditionalFormatting>
  <conditionalFormatting sqref="DJ31:DJ33">
    <cfRule type="cellIs" dxfId="100" priority="448" operator="lessThan">
      <formula>0.7</formula>
    </cfRule>
  </conditionalFormatting>
  <conditionalFormatting sqref="DJ29">
    <cfRule type="dataBar" priority="4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{86D0B098-CCD3-4624-9894-34664172DF66}</x14:id>
        </ext>
      </extLst>
    </cfRule>
  </conditionalFormatting>
  <conditionalFormatting sqref="DJ29">
    <cfRule type="cellIs" dxfId="99" priority="446" operator="lessThan">
      <formula>0.7</formula>
    </cfRule>
  </conditionalFormatting>
  <conditionalFormatting sqref="DJ12:DJ19">
    <cfRule type="dataBar" priority="4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{59AB0C0C-8BBF-4562-9A20-AAA0B0A8A986}</x14:id>
        </ext>
      </extLst>
    </cfRule>
  </conditionalFormatting>
  <conditionalFormatting sqref="DJ11">
    <cfRule type="dataBar" priority="4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{34C3235E-77CB-4373-82C9-7681FC569185}</x14:id>
        </ext>
      </extLst>
    </cfRule>
  </conditionalFormatting>
  <conditionalFormatting sqref="DJ22">
    <cfRule type="dataBar" priority="4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{0CA1BE91-9EEE-4F06-BC09-7F7F85D6AE5A}</x14:id>
        </ext>
      </extLst>
    </cfRule>
  </conditionalFormatting>
  <conditionalFormatting sqref="DJ23">
    <cfRule type="dataBar" priority="4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{EA3705F3-37CE-410F-B643-A0D8AD41E2A1}</x14:id>
        </ext>
      </extLst>
    </cfRule>
  </conditionalFormatting>
  <conditionalFormatting sqref="DJ20">
    <cfRule type="dataBar" priority="4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{BB5382A3-3709-4605-B79E-D87EB46BA242}</x14:id>
        </ext>
      </extLst>
    </cfRule>
  </conditionalFormatting>
  <conditionalFormatting sqref="DJ21">
    <cfRule type="dataBar" priority="4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{449B149E-98C2-49FC-B7D7-08B30FE09186}</x14:id>
        </ext>
      </extLst>
    </cfRule>
  </conditionalFormatting>
  <conditionalFormatting sqref="DJ10">
    <cfRule type="dataBar" priority="43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{11E58DF4-C139-4728-8564-082C5BC6597D}</x14:id>
        </ext>
      </extLst>
    </cfRule>
  </conditionalFormatting>
  <conditionalFormatting sqref="DJ7:DJ9">
    <cfRule type="dataBar" priority="4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{BA008DB9-DEC6-4534-B7BE-075D7F0A8DE6}</x14:id>
        </ext>
      </extLst>
    </cfRule>
  </conditionalFormatting>
  <conditionalFormatting sqref="DJ6">
    <cfRule type="dataBar" priority="43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{12A90824-2CD5-47A9-9520-A193F7D22D23}</x14:id>
        </ext>
      </extLst>
    </cfRule>
  </conditionalFormatting>
  <conditionalFormatting sqref="DJ7:DJ23">
    <cfRule type="cellIs" dxfId="98" priority="436" operator="lessThan">
      <formula>0.7</formula>
    </cfRule>
  </conditionalFormatting>
  <conditionalFormatting sqref="DJ24">
    <cfRule type="dataBar" priority="43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{C9ABCC2F-6D33-42BD-8AC2-3C5DD003EE21}</x14:id>
        </ext>
      </extLst>
    </cfRule>
  </conditionalFormatting>
  <conditionalFormatting sqref="DJ24">
    <cfRule type="cellIs" dxfId="97" priority="434" operator="lessThan">
      <formula>0.7</formula>
    </cfRule>
  </conditionalFormatting>
  <conditionalFormatting sqref="DH6:DJ6 DH8:DJ8 DH10:DJ10 DH12:DJ12 DH14:DJ14 DH16:DJ16 DH18:DJ18 DH20:DJ20 DH22:DJ22 DH24:DJ24 DH26:DJ26 DH28:DJ28 DH30:DJ30 DH32:DJ32 DH34:DJ34">
    <cfRule type="dataBar" priority="4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{2B9E11E5-E961-4090-BF5F-83B7F249A23F}</x14:id>
        </ext>
      </extLst>
    </cfRule>
  </conditionalFormatting>
  <conditionalFormatting sqref="DH33:DJ33 DH31:DJ31 DH29:DJ29 DH27:DJ27 DH25:DJ25 DH23:DJ23 DH21:DJ21 DH19:DJ19 DH17:DJ17 DH15:DJ15 DH13:DJ13 DH11:DJ11 DH9:DJ9 DH7:DJ7">
    <cfRule type="dataBar" priority="4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{D97FA612-D90A-40AF-A0A0-EF817528FE97}</x14:id>
        </ext>
      </extLst>
    </cfRule>
  </conditionalFormatting>
  <conditionalFormatting sqref="DH6:DJ34">
    <cfRule type="cellIs" dxfId="96" priority="431" operator="lessThan">
      <formula>0.7</formula>
    </cfRule>
  </conditionalFormatting>
  <conditionalFormatting sqref="DL14 DL18 DL16 DL11:DL12">
    <cfRule type="dataBar" priority="4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{CB7F596E-8F69-490E-9C3B-9882505DD828}</x14:id>
        </ext>
      </extLst>
    </cfRule>
  </conditionalFormatting>
  <conditionalFormatting sqref="DL21">
    <cfRule type="dataBar" priority="41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{07935DC1-D44B-411C-83C7-2F2121A38251}</x14:id>
        </ext>
      </extLst>
    </cfRule>
  </conditionalFormatting>
  <conditionalFormatting sqref="DL19 DL13 DL17 DL15">
    <cfRule type="dataBar" priority="42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{F47C217B-B1A1-4158-9746-F9288531DA7C}</x14:id>
        </ext>
      </extLst>
    </cfRule>
  </conditionalFormatting>
  <conditionalFormatting sqref="DL33">
    <cfRule type="cellIs" dxfId="95" priority="430" operator="lessThan">
      <formula>0.7</formula>
    </cfRule>
  </conditionalFormatting>
  <conditionalFormatting sqref="DL23">
    <cfRule type="dataBar" priority="42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{B0829963-DB0E-4EA6-BEF4-7C7479852236}</x14:id>
        </ext>
      </extLst>
    </cfRule>
  </conditionalFormatting>
  <conditionalFormatting sqref="DL10">
    <cfRule type="dataBar" priority="42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{E8C79ECC-3CCB-42D6-961C-ADB994066A18}</x14:id>
        </ext>
      </extLst>
    </cfRule>
  </conditionalFormatting>
  <conditionalFormatting sqref="DL7:DL9">
    <cfRule type="dataBar" priority="4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{188A7BC6-3F7F-412C-9348-BECE97C94C3D}</x14:id>
        </ext>
      </extLst>
    </cfRule>
  </conditionalFormatting>
  <conditionalFormatting sqref="DL6">
    <cfRule type="dataBar" priority="42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{31E54C46-410F-4CF2-B46A-1D310B813D9C}</x14:id>
        </ext>
      </extLst>
    </cfRule>
  </conditionalFormatting>
  <conditionalFormatting sqref="DK7:DL10 DK11:DK28 DK33 DK30:DK31">
    <cfRule type="cellIs" dxfId="94" priority="426" operator="lessThan">
      <formula>0.7</formula>
    </cfRule>
  </conditionalFormatting>
  <conditionalFormatting sqref="DL14 DL16 DL18 DL11:DL12">
    <cfRule type="cellIs" dxfId="93" priority="423" operator="lessThan">
      <formula>0.7</formula>
    </cfRule>
  </conditionalFormatting>
  <conditionalFormatting sqref="DL23">
    <cfRule type="cellIs" dxfId="92" priority="421" operator="lessThan">
      <formula>0.7</formula>
    </cfRule>
  </conditionalFormatting>
  <conditionalFormatting sqref="DL22">
    <cfRule type="dataBar" priority="4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{7C03FBC0-4178-476F-BBCF-6C5DE1775FFD}</x14:id>
        </ext>
      </extLst>
    </cfRule>
  </conditionalFormatting>
  <conditionalFormatting sqref="DL20">
    <cfRule type="dataBar" priority="41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{2C8E8CD5-F70A-457B-81B7-C651048F44D9}</x14:id>
        </ext>
      </extLst>
    </cfRule>
  </conditionalFormatting>
  <conditionalFormatting sqref="DL21">
    <cfRule type="cellIs" dxfId="91" priority="417" operator="lessThan">
      <formula>0.7</formula>
    </cfRule>
  </conditionalFormatting>
  <conditionalFormatting sqref="DL24">
    <cfRule type="dataBar" priority="41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{DCBE3EAA-B520-4444-BC07-8B6B513A0311}</x14:id>
        </ext>
      </extLst>
    </cfRule>
  </conditionalFormatting>
  <conditionalFormatting sqref="DL30">
    <cfRule type="dataBar" priority="41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{EE7CC28B-4426-4FFE-ADC4-ACF346123829}</x14:id>
        </ext>
      </extLst>
    </cfRule>
  </conditionalFormatting>
  <conditionalFormatting sqref="DL30">
    <cfRule type="cellIs" dxfId="90" priority="414" operator="lessThan">
      <formula>0.7</formula>
    </cfRule>
  </conditionalFormatting>
  <conditionalFormatting sqref="DL31">
    <cfRule type="dataBar" priority="4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{3E826F58-80A5-470A-A4BC-94BBD7629A46}</x14:id>
        </ext>
      </extLst>
    </cfRule>
  </conditionalFormatting>
  <conditionalFormatting sqref="DL33">
    <cfRule type="dataBar" priority="4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{7CF6A4E2-49EF-4A92-A9E2-5E9251E351A2}</x14:id>
        </ext>
      </extLst>
    </cfRule>
  </conditionalFormatting>
  <conditionalFormatting sqref="DL31">
    <cfRule type="cellIs" dxfId="89" priority="411" operator="lessThan">
      <formula>0.7</formula>
    </cfRule>
  </conditionalFormatting>
  <conditionalFormatting sqref="DL34">
    <cfRule type="dataBar" priority="41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{9A65D9CE-12FB-4941-92DC-6924E618BBC1}</x14:id>
        </ext>
      </extLst>
    </cfRule>
  </conditionalFormatting>
  <conditionalFormatting sqref="DM34">
    <cfRule type="dataBar" priority="36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{7B207FF4-05E3-4128-92FD-EE48B06B6C5C}</x14:id>
        </ext>
      </extLst>
    </cfRule>
  </conditionalFormatting>
  <conditionalFormatting sqref="DM25">
    <cfRule type="dataBar" priority="4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{F3C6A5BE-3C5C-40DF-8BFA-764ABA358521}</x14:id>
        </ext>
      </extLst>
    </cfRule>
  </conditionalFormatting>
  <conditionalFormatting sqref="DL27">
    <cfRule type="dataBar" priority="4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{71D06C30-F4D2-490A-8003-414AFE92FF6E}</x14:id>
        </ext>
      </extLst>
    </cfRule>
  </conditionalFormatting>
  <conditionalFormatting sqref="DM30">
    <cfRule type="dataBar" priority="4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{1793FB6D-2E1D-4AB0-BBB4-8506CCB2C263}</x14:id>
        </ext>
      </extLst>
    </cfRule>
  </conditionalFormatting>
  <conditionalFormatting sqref="DL25">
    <cfRule type="dataBar" priority="40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{CF22F589-E5F1-4A0B-8600-4CBD9E1746A5}</x14:id>
        </ext>
      </extLst>
    </cfRule>
  </conditionalFormatting>
  <conditionalFormatting sqref="DL26">
    <cfRule type="dataBar" priority="40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{674D7527-C053-4040-9519-19EBA1C818F0}</x14:id>
        </ext>
      </extLst>
    </cfRule>
  </conditionalFormatting>
  <conditionalFormatting sqref="DM26">
    <cfRule type="dataBar" priority="40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{DA9F4067-5B71-4998-93D4-41D685CC3CEA}</x14:id>
        </ext>
      </extLst>
    </cfRule>
  </conditionalFormatting>
  <conditionalFormatting sqref="DM27">
    <cfRule type="dataBar" priority="40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{847B0EE0-4159-4251-8833-7A6A6AB6EB18}</x14:id>
        </ext>
      </extLst>
    </cfRule>
  </conditionalFormatting>
  <conditionalFormatting sqref="DM31">
    <cfRule type="dataBar" priority="40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{47024AEA-B8F1-45CA-9728-DB1252F2A8E8}</x14:id>
        </ext>
      </extLst>
    </cfRule>
  </conditionalFormatting>
  <conditionalFormatting sqref="DM31">
    <cfRule type="cellIs" dxfId="88" priority="402" operator="lessThan">
      <formula>0.7</formula>
    </cfRule>
  </conditionalFormatting>
  <conditionalFormatting sqref="DM11">
    <cfRule type="dataBar" priority="4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{6770BE91-9170-4B7E-905B-1C1070119AA3}</x14:id>
        </ext>
      </extLst>
    </cfRule>
  </conditionalFormatting>
  <conditionalFormatting sqref="DM10">
    <cfRule type="dataBar" priority="39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{4EB3EF54-45E8-4281-91D2-3132760ED65A}</x14:id>
        </ext>
      </extLst>
    </cfRule>
  </conditionalFormatting>
  <conditionalFormatting sqref="DM7:DM9">
    <cfRule type="dataBar" priority="39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{087939E3-F5A2-4069-B33C-1BE8ED8C11E8}</x14:id>
        </ext>
      </extLst>
    </cfRule>
  </conditionalFormatting>
  <conditionalFormatting sqref="DM6">
    <cfRule type="dataBar" priority="3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{BECD9599-22EF-4ED8-B5AF-AB9D9BA56CBE}</x14:id>
        </ext>
      </extLst>
    </cfRule>
  </conditionalFormatting>
  <conditionalFormatting sqref="DM7:DM11">
    <cfRule type="cellIs" dxfId="87" priority="396" operator="lessThan">
      <formula>0.7</formula>
    </cfRule>
  </conditionalFormatting>
  <conditionalFormatting sqref="DM12">
    <cfRule type="dataBar" priority="39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{13BA69BE-62EE-44C4-B196-4B6E1B63769A}</x14:id>
        </ext>
      </extLst>
    </cfRule>
  </conditionalFormatting>
  <conditionalFormatting sqref="DM12">
    <cfRule type="cellIs" dxfId="86" priority="394" operator="lessThan">
      <formula>0.7</formula>
    </cfRule>
  </conditionalFormatting>
  <conditionalFormatting sqref="DM13">
    <cfRule type="dataBar" priority="39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{4C2B52F6-8232-4E35-90A8-62369225D5F0}</x14:id>
        </ext>
      </extLst>
    </cfRule>
  </conditionalFormatting>
  <conditionalFormatting sqref="DM13">
    <cfRule type="cellIs" dxfId="85" priority="392" operator="lessThan">
      <formula>0.7</formula>
    </cfRule>
  </conditionalFormatting>
  <conditionalFormatting sqref="DM14">
    <cfRule type="dataBar" priority="39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{99481A9E-5519-4914-9CB2-BA81FC380747}</x14:id>
        </ext>
      </extLst>
    </cfRule>
  </conditionalFormatting>
  <conditionalFormatting sqref="DM14">
    <cfRule type="cellIs" dxfId="84" priority="390" operator="lessThan">
      <formula>0.7</formula>
    </cfRule>
  </conditionalFormatting>
  <conditionalFormatting sqref="DM15">
    <cfRule type="dataBar" priority="38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{4ADD9631-B809-4CF9-8CCE-340EE09B2372}</x14:id>
        </ext>
      </extLst>
    </cfRule>
  </conditionalFormatting>
  <conditionalFormatting sqref="DM15">
    <cfRule type="cellIs" dxfId="83" priority="388" operator="lessThan">
      <formula>0.7</formula>
    </cfRule>
  </conditionalFormatting>
  <conditionalFormatting sqref="DM16">
    <cfRule type="dataBar" priority="3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{98B760E8-2D17-4D6C-A3FC-DC13B81E9B68}</x14:id>
        </ext>
      </extLst>
    </cfRule>
  </conditionalFormatting>
  <conditionalFormatting sqref="DM16">
    <cfRule type="cellIs" dxfId="82" priority="386" operator="lessThan">
      <formula>0.7</formula>
    </cfRule>
  </conditionalFormatting>
  <conditionalFormatting sqref="DM17">
    <cfRule type="dataBar" priority="3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{805C07BA-E06D-45DA-8398-B0381C4F0C91}</x14:id>
        </ext>
      </extLst>
    </cfRule>
  </conditionalFormatting>
  <conditionalFormatting sqref="DM17">
    <cfRule type="cellIs" dxfId="81" priority="384" operator="lessThan">
      <formula>0.7</formula>
    </cfRule>
  </conditionalFormatting>
  <conditionalFormatting sqref="DM18">
    <cfRule type="dataBar" priority="3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{F1FAFA76-49BB-4548-85F1-8546A41B744E}</x14:id>
        </ext>
      </extLst>
    </cfRule>
  </conditionalFormatting>
  <conditionalFormatting sqref="DM18">
    <cfRule type="cellIs" dxfId="80" priority="382" operator="lessThan">
      <formula>0.7</formula>
    </cfRule>
  </conditionalFormatting>
  <conditionalFormatting sqref="DM19">
    <cfRule type="dataBar" priority="38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{F01593CC-F5D7-4D27-9B1B-12A0072B841B}</x14:id>
        </ext>
      </extLst>
    </cfRule>
  </conditionalFormatting>
  <conditionalFormatting sqref="DM19">
    <cfRule type="cellIs" dxfId="79" priority="380" operator="lessThan">
      <formula>0.7</formula>
    </cfRule>
  </conditionalFormatting>
  <conditionalFormatting sqref="DM23">
    <cfRule type="dataBar" priority="37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{FADC467B-E105-4A81-972B-2C4B50E35866}</x14:id>
        </ext>
      </extLst>
    </cfRule>
  </conditionalFormatting>
  <conditionalFormatting sqref="DM23">
    <cfRule type="cellIs" dxfId="78" priority="378" operator="lessThan">
      <formula>0.7</formula>
    </cfRule>
  </conditionalFormatting>
  <conditionalFormatting sqref="DM22">
    <cfRule type="dataBar" priority="3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{7B93D727-42C6-467E-9DF9-499D3D53B51E}</x14:id>
        </ext>
      </extLst>
    </cfRule>
  </conditionalFormatting>
  <conditionalFormatting sqref="DM22">
    <cfRule type="cellIs" dxfId="77" priority="376" operator="lessThan">
      <formula>0.7</formula>
    </cfRule>
  </conditionalFormatting>
  <conditionalFormatting sqref="DM21">
    <cfRule type="dataBar" priority="37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{8DD27DE3-4AFB-4B72-AAE5-CD8AE7CEA560}</x14:id>
        </ext>
      </extLst>
    </cfRule>
  </conditionalFormatting>
  <conditionalFormatting sqref="DM21">
    <cfRule type="cellIs" dxfId="76" priority="374" operator="lessThan">
      <formula>0.7</formula>
    </cfRule>
  </conditionalFormatting>
  <conditionalFormatting sqref="DM20">
    <cfRule type="dataBar" priority="3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{0785A73E-E9BC-4F97-AB8C-D4A81ACC21E2}</x14:id>
        </ext>
      </extLst>
    </cfRule>
  </conditionalFormatting>
  <conditionalFormatting sqref="DM20">
    <cfRule type="cellIs" dxfId="75" priority="372" operator="lessThan">
      <formula>0.7</formula>
    </cfRule>
  </conditionalFormatting>
  <conditionalFormatting sqref="DM24">
    <cfRule type="dataBar" priority="3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{23F54B66-5E4A-479D-8788-FE6198E38F34}</x14:id>
        </ext>
      </extLst>
    </cfRule>
  </conditionalFormatting>
  <conditionalFormatting sqref="DM24">
    <cfRule type="cellIs" dxfId="74" priority="370" operator="lessThan">
      <formula>0.7</formula>
    </cfRule>
  </conditionalFormatting>
  <conditionalFormatting sqref="DN12:DN19">
    <cfRule type="dataBar" priority="3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{13CBBC92-9730-4F4B-AE9E-59F00668264E}</x14:id>
        </ext>
      </extLst>
    </cfRule>
  </conditionalFormatting>
  <conditionalFormatting sqref="DN11">
    <cfRule type="dataBar" priority="3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{1C78B0DC-4EFD-4CF8-A678-276DFC82082A}</x14:id>
        </ext>
      </extLst>
    </cfRule>
  </conditionalFormatting>
  <conditionalFormatting sqref="DN22">
    <cfRule type="dataBar" priority="3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{62E5164A-3D19-4F4F-B9CC-C377EAD49B5A}</x14:id>
        </ext>
      </extLst>
    </cfRule>
  </conditionalFormatting>
  <conditionalFormatting sqref="DN23">
    <cfRule type="dataBar" priority="36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{45801B06-533F-4340-844E-8B9B3224CB31}</x14:id>
        </ext>
      </extLst>
    </cfRule>
  </conditionalFormatting>
  <conditionalFormatting sqref="DN20">
    <cfRule type="dataBar" priority="3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{B18080E0-4FDE-493E-8BAF-F28C194D69CC}</x14:id>
        </ext>
      </extLst>
    </cfRule>
  </conditionalFormatting>
  <conditionalFormatting sqref="DN21">
    <cfRule type="dataBar" priority="36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{1ECBCD5D-1C80-4F69-8DEF-45397307FEB6}</x14:id>
        </ext>
      </extLst>
    </cfRule>
  </conditionalFormatting>
  <conditionalFormatting sqref="DN24">
    <cfRule type="dataBar" priority="3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{DB4CB0D8-7BB5-41C8-8098-8EC4A502BE44}</x14:id>
        </ext>
      </extLst>
    </cfRule>
  </conditionalFormatting>
  <conditionalFormatting sqref="DN10">
    <cfRule type="dataBar" priority="3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{CC5E33E9-4FA0-4CA2-904B-4219D8D90689}</x14:id>
        </ext>
      </extLst>
    </cfRule>
  </conditionalFormatting>
  <conditionalFormatting sqref="DN7:DN9">
    <cfRule type="dataBar" priority="3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{BA4A0327-1254-44CE-8EFD-AC4EF8DFE280}</x14:id>
        </ext>
      </extLst>
    </cfRule>
  </conditionalFormatting>
  <conditionalFormatting sqref="DN6">
    <cfRule type="dataBar" priority="35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{442F3E1C-1C11-45F5-9A2F-AA195FCEF5B7}</x14:id>
        </ext>
      </extLst>
    </cfRule>
  </conditionalFormatting>
  <conditionalFormatting sqref="DN7:DN24">
    <cfRule type="cellIs" dxfId="73" priority="358" operator="lessThan">
      <formula>0.7</formula>
    </cfRule>
  </conditionalFormatting>
  <conditionalFormatting sqref="DN34">
    <cfRule type="dataBar" priority="3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{BBAD1119-CB1F-4AE7-BE4E-9B95884BF901}</x14:id>
        </ext>
      </extLst>
    </cfRule>
  </conditionalFormatting>
  <conditionalFormatting sqref="DL6:DN6 DL8:DN8 DL10:DN10 DL12:DN12 DL14:DN14 DL16:DN16 DL18:DN18 DL20:DN20 DL22:DN22 DL24:DN24 DL26:DN26 DL30:DN30 DL34:DN34">
    <cfRule type="dataBar" priority="3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{CDDEDDE1-BE93-4F6E-B8AB-BDE3656F7074}</x14:id>
        </ext>
      </extLst>
    </cfRule>
  </conditionalFormatting>
  <conditionalFormatting sqref="DL33 DL31 DL27:DN27 DL25:DN25 DL23:DN23 DL21:DN21 DL19:DN19 DL17:DN17 DL15:DN15 DL13:DN13 DL11:DN11 DL9:DN9 DL7:DN7">
    <cfRule type="dataBar" priority="3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{D38107CF-1876-4807-913A-88A3C301E1A2}</x14:id>
        </ext>
      </extLst>
    </cfRule>
  </conditionalFormatting>
  <conditionalFormatting sqref="DL6:DN27 DL33:DN34 DM32:DN32 DL30:DN31">
    <cfRule type="cellIs" dxfId="72" priority="354" operator="lessThan">
      <formula>0.7</formula>
    </cfRule>
  </conditionalFormatting>
  <conditionalFormatting sqref="DK32">
    <cfRule type="cellIs" dxfId="71" priority="353" operator="lessThan">
      <formula>0.7</formula>
    </cfRule>
  </conditionalFormatting>
  <conditionalFormatting sqref="DK32:DL32">
    <cfRule type="cellIs" dxfId="70" priority="352" operator="lessThan">
      <formula>0.7</formula>
    </cfRule>
  </conditionalFormatting>
  <conditionalFormatting sqref="DK6:DN27 DK30:DN34 DK28">
    <cfRule type="cellIs" dxfId="69" priority="351" operator="lessThan">
      <formula>0.7</formula>
    </cfRule>
  </conditionalFormatting>
  <conditionalFormatting sqref="DU25">
    <cfRule type="dataBar" priority="2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{D944981D-4E1A-4C1D-8D8E-DCA2FF150632}</x14:id>
        </ext>
      </extLst>
    </cfRule>
  </conditionalFormatting>
  <conditionalFormatting sqref="DU26">
    <cfRule type="dataBar" priority="2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{EFAF215B-04FF-47C5-93F8-EFCAA57A8060}</x14:id>
        </ext>
      </extLst>
    </cfRule>
  </conditionalFormatting>
  <conditionalFormatting sqref="DU27">
    <cfRule type="dataBar" priority="2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{01A34BB0-EDD0-484F-B22F-6448855F8F35}</x14:id>
        </ext>
      </extLst>
    </cfRule>
  </conditionalFormatting>
  <conditionalFormatting sqref="DU28">
    <cfRule type="dataBar" priority="2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{8231F630-8123-4AE5-A8C3-47233F1A9506}</x14:id>
        </ext>
      </extLst>
    </cfRule>
  </conditionalFormatting>
  <conditionalFormatting sqref="DU11">
    <cfRule type="dataBar" priority="2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{D95BDA16-838A-4DF9-83BF-948FEE257A04}</x14:id>
        </ext>
      </extLst>
    </cfRule>
  </conditionalFormatting>
  <conditionalFormatting sqref="DU10">
    <cfRule type="dataBar" priority="28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{6546E67B-C443-4725-9504-B1E01B128B31}</x14:id>
        </ext>
      </extLst>
    </cfRule>
  </conditionalFormatting>
  <conditionalFormatting sqref="DU7:DU9">
    <cfRule type="dataBar" priority="2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{91D5F9EA-1A93-48B7-B62D-29FA0FF92532}</x14:id>
        </ext>
      </extLst>
    </cfRule>
  </conditionalFormatting>
  <conditionalFormatting sqref="DU6">
    <cfRule type="dataBar" priority="28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{30B51FFD-02B1-417D-86C1-4EE34C3BA2E1}</x14:id>
        </ext>
      </extLst>
    </cfRule>
  </conditionalFormatting>
  <conditionalFormatting sqref="DU7:DU11">
    <cfRule type="cellIs" dxfId="68" priority="283" operator="lessThan">
      <formula>0.7</formula>
    </cfRule>
  </conditionalFormatting>
  <conditionalFormatting sqref="DU13">
    <cfRule type="dataBar" priority="28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{5E53FE47-BD07-47AA-945F-D2B643D39183}</x14:id>
        </ext>
      </extLst>
    </cfRule>
  </conditionalFormatting>
  <conditionalFormatting sqref="DU13">
    <cfRule type="cellIs" dxfId="67" priority="281" operator="lessThan">
      <formula>0.7</formula>
    </cfRule>
  </conditionalFormatting>
  <conditionalFormatting sqref="DU12">
    <cfRule type="dataBar" priority="28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{9C28FE8D-98DA-49C3-B0C2-36DF13266BC2}</x14:id>
        </ext>
      </extLst>
    </cfRule>
  </conditionalFormatting>
  <conditionalFormatting sqref="DU12">
    <cfRule type="cellIs" dxfId="66" priority="279" operator="lessThan">
      <formula>0.7</formula>
    </cfRule>
  </conditionalFormatting>
  <conditionalFormatting sqref="DU14">
    <cfRule type="dataBar" priority="27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{A28EE5FF-22A5-46AC-BABF-07FB869FC355}</x14:id>
        </ext>
      </extLst>
    </cfRule>
  </conditionalFormatting>
  <conditionalFormatting sqref="DU14">
    <cfRule type="cellIs" dxfId="65" priority="277" operator="lessThan">
      <formula>0.7</formula>
    </cfRule>
  </conditionalFormatting>
  <conditionalFormatting sqref="DU15">
    <cfRule type="dataBar" priority="27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{85FD237A-EC4F-48B0-A2FD-D226B9DD2646}</x14:id>
        </ext>
      </extLst>
    </cfRule>
  </conditionalFormatting>
  <conditionalFormatting sqref="DU15">
    <cfRule type="cellIs" dxfId="64" priority="275" operator="lessThan">
      <formula>0.7</formula>
    </cfRule>
  </conditionalFormatting>
  <conditionalFormatting sqref="DU16">
    <cfRule type="dataBar" priority="27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{30C17AB3-A8D0-49E9-8F94-E1896BF64A30}</x14:id>
        </ext>
      </extLst>
    </cfRule>
  </conditionalFormatting>
  <conditionalFormatting sqref="DU16">
    <cfRule type="cellIs" dxfId="63" priority="273" operator="lessThan">
      <formula>0.7</formula>
    </cfRule>
  </conditionalFormatting>
  <conditionalFormatting sqref="DU17">
    <cfRule type="dataBar" priority="27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{C0ABED97-D2E9-48F5-B6C3-4228A708D4E1}</x14:id>
        </ext>
      </extLst>
    </cfRule>
  </conditionalFormatting>
  <conditionalFormatting sqref="DU17">
    <cfRule type="cellIs" dxfId="62" priority="271" operator="lessThan">
      <formula>0.7</formula>
    </cfRule>
  </conditionalFormatting>
  <conditionalFormatting sqref="DU18">
    <cfRule type="dataBar" priority="27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{2F8CCB81-D1BF-4BEA-A374-CA3037386328}</x14:id>
        </ext>
      </extLst>
    </cfRule>
  </conditionalFormatting>
  <conditionalFormatting sqref="DU18">
    <cfRule type="cellIs" dxfId="61" priority="269" operator="lessThan">
      <formula>0.7</formula>
    </cfRule>
  </conditionalFormatting>
  <conditionalFormatting sqref="DU19">
    <cfRule type="dataBar" priority="26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{AD9F6EC5-551C-4396-A4EC-BB31F990DCCB}</x14:id>
        </ext>
      </extLst>
    </cfRule>
  </conditionalFormatting>
  <conditionalFormatting sqref="DU19">
    <cfRule type="cellIs" dxfId="60" priority="267" operator="lessThan">
      <formula>0.7</formula>
    </cfRule>
  </conditionalFormatting>
  <conditionalFormatting sqref="DU20">
    <cfRule type="dataBar" priority="26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{9F4C7B64-CA89-4805-97BC-F297DC8CF143}</x14:id>
        </ext>
      </extLst>
    </cfRule>
  </conditionalFormatting>
  <conditionalFormatting sqref="DU20">
    <cfRule type="cellIs" dxfId="59" priority="265" operator="lessThan">
      <formula>0.7</formula>
    </cfRule>
  </conditionalFormatting>
  <conditionalFormatting sqref="DU21">
    <cfRule type="dataBar" priority="26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{F4F36946-1EA4-42F1-BD93-03CCC6E93E48}</x14:id>
        </ext>
      </extLst>
    </cfRule>
  </conditionalFormatting>
  <conditionalFormatting sqref="DU21">
    <cfRule type="cellIs" dxfId="58" priority="263" operator="lessThan">
      <formula>0.7</formula>
    </cfRule>
  </conditionalFormatting>
  <conditionalFormatting sqref="DU22">
    <cfRule type="dataBar" priority="26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{592EC109-08E9-49E3-9DE9-5296804F321B}</x14:id>
        </ext>
      </extLst>
    </cfRule>
  </conditionalFormatting>
  <conditionalFormatting sqref="DU22">
    <cfRule type="cellIs" dxfId="57" priority="261" operator="lessThan">
      <formula>0.7</formula>
    </cfRule>
  </conditionalFormatting>
  <conditionalFormatting sqref="DU23">
    <cfRule type="dataBar" priority="2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{605F671C-06CA-4B4F-8D34-47994ECB14AD}</x14:id>
        </ext>
      </extLst>
    </cfRule>
  </conditionalFormatting>
  <conditionalFormatting sqref="DU23">
    <cfRule type="cellIs" dxfId="56" priority="259" operator="lessThan">
      <formula>0.7</formula>
    </cfRule>
  </conditionalFormatting>
  <conditionalFormatting sqref="DU24">
    <cfRule type="dataBar" priority="25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{485D1941-9D15-4859-8BBA-3EFC5A1B34D2}</x14:id>
        </ext>
      </extLst>
    </cfRule>
  </conditionalFormatting>
  <conditionalFormatting sqref="DU24">
    <cfRule type="cellIs" dxfId="55" priority="257" operator="lessThan">
      <formula>0.7</formula>
    </cfRule>
  </conditionalFormatting>
  <conditionalFormatting sqref="DU29">
    <cfRule type="dataBar" priority="25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{217186CE-F0FD-46EB-A2F0-BF222D47481E}</x14:id>
        </ext>
      </extLst>
    </cfRule>
  </conditionalFormatting>
  <conditionalFormatting sqref="DU29">
    <cfRule type="cellIs" dxfId="54" priority="255" operator="lessThan">
      <formula>0.7</formula>
    </cfRule>
  </conditionalFormatting>
  <conditionalFormatting sqref="DU30">
    <cfRule type="dataBar" priority="25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{160ECCD8-FD06-423C-AC5C-507492F9A056}</x14:id>
        </ext>
      </extLst>
    </cfRule>
  </conditionalFormatting>
  <conditionalFormatting sqref="DU32">
    <cfRule type="dataBar" priority="25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{B8D3CBCA-FEAB-47B2-8903-1D5AB0F23681}</x14:id>
        </ext>
      </extLst>
    </cfRule>
  </conditionalFormatting>
  <conditionalFormatting sqref="DU31">
    <cfRule type="dataBar" priority="2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{E3245FDD-A537-49B0-B2FD-ABBDFB2EC3B8}</x14:id>
        </ext>
      </extLst>
    </cfRule>
  </conditionalFormatting>
  <conditionalFormatting sqref="DU33">
    <cfRule type="dataBar" priority="25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{643CA894-3AAC-43B2-B967-47EDC428586A}</x14:id>
        </ext>
      </extLst>
    </cfRule>
  </conditionalFormatting>
  <conditionalFormatting sqref="DU31:DU33">
    <cfRule type="cellIs" dxfId="53" priority="250" operator="lessThan">
      <formula>0.7</formula>
    </cfRule>
  </conditionalFormatting>
  <conditionalFormatting sqref="DU33">
    <cfRule type="dataBar" priority="24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{22EFB733-A0FE-4A62-81A6-8C3137FCAA3A}</x14:id>
        </ext>
      </extLst>
    </cfRule>
  </conditionalFormatting>
  <conditionalFormatting sqref="DU34">
    <cfRule type="dataBar" priority="2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{C430914B-42D1-43A7-8103-34EB6E4F8585}</x14:id>
        </ext>
      </extLst>
    </cfRule>
  </conditionalFormatting>
  <conditionalFormatting sqref="DV11:DV19">
    <cfRule type="dataBar" priority="24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{41F28F61-5589-4277-AF46-6ED6A2773EEC}</x14:id>
        </ext>
      </extLst>
    </cfRule>
  </conditionalFormatting>
  <conditionalFormatting sqref="DV22">
    <cfRule type="dataBar" priority="2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{D41DD380-F4D5-4948-8014-77B0D6CE8844}</x14:id>
        </ext>
      </extLst>
    </cfRule>
  </conditionalFormatting>
  <conditionalFormatting sqref="DV23">
    <cfRule type="dataBar" priority="2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{3C057DE9-0689-4324-AFAD-E2711F6C3C52}</x14:id>
        </ext>
      </extLst>
    </cfRule>
  </conditionalFormatting>
  <conditionalFormatting sqref="DV20">
    <cfRule type="dataBar" priority="2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{83250D61-3EFD-4D07-A305-26B7A1562567}</x14:id>
        </ext>
      </extLst>
    </cfRule>
  </conditionalFormatting>
  <conditionalFormatting sqref="DV21">
    <cfRule type="dataBar" priority="24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{21EC2F7B-8A62-4313-94C8-4B77CBBF1AC8}</x14:id>
        </ext>
      </extLst>
    </cfRule>
  </conditionalFormatting>
  <conditionalFormatting sqref="DV10">
    <cfRule type="dataBar" priority="24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{C2F7E82B-2D79-4E61-8F3F-008682EE0437}</x14:id>
        </ext>
      </extLst>
    </cfRule>
  </conditionalFormatting>
  <conditionalFormatting sqref="DV7:DV9">
    <cfRule type="dataBar" priority="24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{3C1AE492-7D95-44B0-870B-A89D3F49CFBB}</x14:id>
        </ext>
      </extLst>
    </cfRule>
  </conditionalFormatting>
  <conditionalFormatting sqref="DV6">
    <cfRule type="dataBar" priority="24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{8BC1F9EF-E615-4977-B97C-7941B068F262}</x14:id>
        </ext>
      </extLst>
    </cfRule>
  </conditionalFormatting>
  <conditionalFormatting sqref="DV7:DV23">
    <cfRule type="cellIs" dxfId="52" priority="239" operator="lessThan">
      <formula>0.7</formula>
    </cfRule>
  </conditionalFormatting>
  <conditionalFormatting sqref="DV24">
    <cfRule type="dataBar" priority="2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{FC9E43CD-48F2-4F5A-AC6E-952471405566}</x14:id>
        </ext>
      </extLst>
    </cfRule>
  </conditionalFormatting>
  <conditionalFormatting sqref="DV24">
    <cfRule type="cellIs" dxfId="51" priority="237" operator="lessThan">
      <formula>0.7</formula>
    </cfRule>
  </conditionalFormatting>
  <conditionalFormatting sqref="DV29">
    <cfRule type="dataBar" priority="2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{42C37B64-B8C5-46EF-81BA-F86B7A837DFC}</x14:id>
        </ext>
      </extLst>
    </cfRule>
  </conditionalFormatting>
  <conditionalFormatting sqref="DV29">
    <cfRule type="cellIs" dxfId="50" priority="235" operator="lessThan">
      <formula>0.7</formula>
    </cfRule>
  </conditionalFormatting>
  <conditionalFormatting sqref="DV32">
    <cfRule type="dataBar" priority="2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{02D11B16-3AFC-4268-AE73-EA03E22119BD}</x14:id>
        </ext>
      </extLst>
    </cfRule>
  </conditionalFormatting>
  <conditionalFormatting sqref="DV31">
    <cfRule type="dataBar" priority="23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{7E008890-FEE5-479A-B14D-672C668311E2}</x14:id>
        </ext>
      </extLst>
    </cfRule>
  </conditionalFormatting>
  <conditionalFormatting sqref="DV33">
    <cfRule type="dataBar" priority="23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{88473F25-AF68-402C-B5C6-D0D5DFD38593}</x14:id>
        </ext>
      </extLst>
    </cfRule>
  </conditionalFormatting>
  <conditionalFormatting sqref="DV31:DV33">
    <cfRule type="cellIs" dxfId="49" priority="231" operator="lessThan">
      <formula>0.7</formula>
    </cfRule>
  </conditionalFormatting>
  <conditionalFormatting sqref="DV34">
    <cfRule type="dataBar" priority="2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{1AE084A0-BEE2-4868-8F18-51F9BE69AFB0}</x14:id>
        </ext>
      </extLst>
    </cfRule>
  </conditionalFormatting>
  <conditionalFormatting sqref="DU6:DV6 DU8:DV8 DU10:DV10 DU12:DV12 DU14:DV14 DU16:DV16 DU18:DV18 DU20:DV20 DU22:DV22 DU24:DV24 DU26:DV26 DU28:DV28 DU30:DV30 DU32:DV32 DU34:DV34">
    <cfRule type="dataBar" priority="21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{98259D59-A1F0-4768-BC68-2B28B31ECA6C}</x14:id>
        </ext>
      </extLst>
    </cfRule>
  </conditionalFormatting>
  <conditionalFormatting sqref="DU7:DV7 DU9:DV9 DU11:DV11 DU13:DV13 DU15:DV15 DU17:DV17 DU19:DV19 DU21:DV21 DU23:DV23 DU25:DV25 DU27:DV27 DU29:DV29 DU31:DV31 DU33:DV33">
    <cfRule type="dataBar" priority="21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{B0BE096A-6C0E-41E0-A492-386BC98E9932}</x14:id>
        </ext>
      </extLst>
    </cfRule>
  </conditionalFormatting>
  <conditionalFormatting sqref="DT7:DT9">
    <cfRule type="dataBar" priority="2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{1B7DE5CB-9A36-41D6-B2A9-B3F461480767}</x14:id>
        </ext>
      </extLst>
    </cfRule>
  </conditionalFormatting>
  <conditionalFormatting sqref="DT18 DT14 DT16 DT11:DT12">
    <cfRule type="dataBar" priority="2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{3E7BEB39-7EFE-428C-AED3-0EC2E20AD437}</x14:id>
        </ext>
      </extLst>
    </cfRule>
  </conditionalFormatting>
  <conditionalFormatting sqref="DT21">
    <cfRule type="dataBar" priority="20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{41496463-E19F-4DDF-8AFD-A3F2D2F4AF93}</x14:id>
        </ext>
      </extLst>
    </cfRule>
  </conditionalFormatting>
  <conditionalFormatting sqref="DS32:DT33">
    <cfRule type="cellIs" dxfId="48" priority="216" operator="lessThan">
      <formula>0.7</formula>
    </cfRule>
  </conditionalFormatting>
  <conditionalFormatting sqref="DT10">
    <cfRule type="dataBar" priority="2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{E8B868BB-8918-4FE3-A382-EA3DD3A0DF05}</x14:id>
        </ext>
      </extLst>
    </cfRule>
  </conditionalFormatting>
  <conditionalFormatting sqref="DS7:DT10">
    <cfRule type="cellIs" dxfId="47" priority="213" operator="lessThan">
      <formula>0.7</formula>
    </cfRule>
  </conditionalFormatting>
  <conditionalFormatting sqref="DT19 DT13 DT17 DT15">
    <cfRule type="dataBar" priority="21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{D470228E-7F2E-4154-88E8-B1E164A7212D}</x14:id>
        </ext>
      </extLst>
    </cfRule>
  </conditionalFormatting>
  <conditionalFormatting sqref="DS18:DT18 DS16:DT16 DS14:DT14 DS11:DT12">
    <cfRule type="cellIs" dxfId="46" priority="210" operator="lessThan">
      <formula>0.7</formula>
    </cfRule>
  </conditionalFormatting>
  <conditionalFormatting sqref="DT23">
    <cfRule type="dataBar" priority="20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{47D28E00-0F01-46D7-A8EE-98EF1DF0D5D5}</x14:id>
        </ext>
      </extLst>
    </cfRule>
  </conditionalFormatting>
  <conditionalFormatting sqref="DS23:DT23">
    <cfRule type="cellIs" dxfId="45" priority="208" operator="lessThan">
      <formula>0.7</formula>
    </cfRule>
  </conditionalFormatting>
  <conditionalFormatting sqref="DT22">
    <cfRule type="dataBar" priority="20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{92609DF8-B06B-48BA-8104-4A236607F8A4}</x14:id>
        </ext>
      </extLst>
    </cfRule>
  </conditionalFormatting>
  <conditionalFormatting sqref="DT20">
    <cfRule type="dataBar" priority="20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{D1AB3193-DA30-4518-BCB3-DCEF8CFFC4B4}</x14:id>
        </ext>
      </extLst>
    </cfRule>
  </conditionalFormatting>
  <conditionalFormatting sqref="DS21:DT21">
    <cfRule type="cellIs" dxfId="44" priority="204" operator="lessThan">
      <formula>0.7</formula>
    </cfRule>
  </conditionalFormatting>
  <conditionalFormatting sqref="DT25">
    <cfRule type="dataBar" priority="20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{08B71A56-9863-47AE-86F4-3A943BB4176D}</x14:id>
        </ext>
      </extLst>
    </cfRule>
  </conditionalFormatting>
  <conditionalFormatting sqref="DT24">
    <cfRule type="dataBar" priority="20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{793B45A0-3D3B-4AE9-89D0-16E8682CEB8A}</x14:id>
        </ext>
      </extLst>
    </cfRule>
  </conditionalFormatting>
  <conditionalFormatting sqref="DT26:DT28">
    <cfRule type="dataBar" priority="20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{160FBBDD-7716-481C-8701-8421032FBA93}</x14:id>
        </ext>
      </extLst>
    </cfRule>
  </conditionalFormatting>
  <conditionalFormatting sqref="DT29:DT30">
    <cfRule type="dataBar" priority="20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{F761BC25-AA56-4318-8910-71BEFE4FF40F}</x14:id>
        </ext>
      </extLst>
    </cfRule>
  </conditionalFormatting>
  <conditionalFormatting sqref="DS29:DT30">
    <cfRule type="cellIs" dxfId="43" priority="199" operator="lessThan">
      <formula>0.7</formula>
    </cfRule>
  </conditionalFormatting>
  <conditionalFormatting sqref="DT31">
    <cfRule type="dataBar" priority="19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{F6711858-148A-4335-98EA-F638009F8C04}</x14:id>
        </ext>
      </extLst>
    </cfRule>
  </conditionalFormatting>
  <conditionalFormatting sqref="DT32">
    <cfRule type="dataBar" priority="19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{1E144B2B-6FF7-43AF-B56F-52862D006795}</x14:id>
        </ext>
      </extLst>
    </cfRule>
  </conditionalFormatting>
  <conditionalFormatting sqref="DT33">
    <cfRule type="dataBar" priority="19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{25B087FD-A569-4025-941E-D9CAFA604D16}</x14:id>
        </ext>
      </extLst>
    </cfRule>
  </conditionalFormatting>
  <conditionalFormatting sqref="DS31:DT31">
    <cfRule type="cellIs" dxfId="42" priority="195" operator="lessThan">
      <formula>0.7</formula>
    </cfRule>
  </conditionalFormatting>
  <conditionalFormatting sqref="DT32">
    <cfRule type="dataBar" priority="19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{74F07348-575C-4DA6-95F0-CC29BE65A005}</x14:id>
        </ext>
      </extLst>
    </cfRule>
  </conditionalFormatting>
  <conditionalFormatting sqref="DT33">
    <cfRule type="dataBar" priority="19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{AC663904-3094-4BD4-91E2-6A6B5208D45B}</x14:id>
        </ext>
      </extLst>
    </cfRule>
  </conditionalFormatting>
  <conditionalFormatting sqref="DT34">
    <cfRule type="dataBar" priority="19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{AE09AD31-CEFB-4D60-9177-A2EB070150A8}</x14:id>
        </ext>
      </extLst>
    </cfRule>
  </conditionalFormatting>
  <conditionalFormatting sqref="DT8 DT10 DT12 DT14 DT16 DT18 DT20 DT22 DT24 DT26 DT28 DT30 DT32 DT34">
    <cfRule type="dataBar" priority="19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{FFF8B20C-B97F-4789-97DC-60C7C775113A}</x14:id>
        </ext>
      </extLst>
    </cfRule>
  </conditionalFormatting>
  <conditionalFormatting sqref="DT9 DT7 DT11 DT13 DT15 DT17 DT19 DT21 DT23 DT25 DT27 DT29 DT31 DT33">
    <cfRule type="dataBar" priority="19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{2357AB16-701F-4516-A178-D9B1DC670E40}</x14:id>
        </ext>
      </extLst>
    </cfRule>
  </conditionalFormatting>
  <conditionalFormatting sqref="DT6">
    <cfRule type="dataBar" priority="18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{6326ECBD-26A8-4332-8B93-BCD542B216F8}</x14:id>
        </ext>
      </extLst>
    </cfRule>
  </conditionalFormatting>
  <conditionalFormatting sqref="DT6">
    <cfRule type="dataBar" priority="18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{42BFFA26-8975-48E9-A5CB-BD6E34A559EA}</x14:id>
        </ext>
      </extLst>
    </cfRule>
  </conditionalFormatting>
  <conditionalFormatting sqref="DT6:DV34">
    <cfRule type="cellIs" dxfId="41" priority="185" operator="lessThan">
      <formula>0.7</formula>
    </cfRule>
  </conditionalFormatting>
  <conditionalFormatting sqref="C39">
    <cfRule type="cellIs" dxfId="40" priority="184" operator="lessThan">
      <formula>0.7</formula>
    </cfRule>
  </conditionalFormatting>
  <conditionalFormatting sqref="A7">
    <cfRule type="cellIs" dxfId="39" priority="181" operator="lessThan">
      <formula>0.7</formula>
    </cfRule>
  </conditionalFormatting>
  <conditionalFormatting sqref="A11">
    <cfRule type="cellIs" dxfId="38" priority="163" operator="lessThan">
      <formula>0.7</formula>
    </cfRule>
  </conditionalFormatting>
  <conditionalFormatting sqref="C41">
    <cfRule type="cellIs" dxfId="37" priority="162" operator="lessThan">
      <formula>0.7</formula>
    </cfRule>
  </conditionalFormatting>
  <conditionalFormatting sqref="A31">
    <cfRule type="cellIs" dxfId="36" priority="159" operator="lessThan">
      <formula>0.7</formula>
    </cfRule>
  </conditionalFormatting>
  <conditionalFormatting sqref="CT6">
    <cfRule type="dataBar" priority="1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{E48AA906-A3F5-4054-A57B-7F94FE88B19A}</x14:id>
        </ext>
      </extLst>
    </cfRule>
  </conditionalFormatting>
  <conditionalFormatting sqref="CT26:CT27">
    <cfRule type="dataBar" priority="15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{8FE672AE-DB59-4CA7-912E-A362ED32FE4E}</x14:id>
        </ext>
      </extLst>
    </cfRule>
  </conditionalFormatting>
  <conditionalFormatting sqref="CT9">
    <cfRule type="dataBar" priority="1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{CFBAD603-FA01-401A-B7F3-D692B3F4FCBA}</x14:id>
        </ext>
      </extLst>
    </cfRule>
  </conditionalFormatting>
  <conditionalFormatting sqref="CT14 CT18 CT16 CT11:CT12">
    <cfRule type="dataBar" priority="15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{C3975BBD-7C92-4789-89B0-B8382DEE2979}</x14:id>
        </ext>
      </extLst>
    </cfRule>
  </conditionalFormatting>
  <conditionalFormatting sqref="CT13 CT19 CT17 CT15">
    <cfRule type="dataBar" priority="15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{C7B22963-0F34-400C-A24F-940CDA60B3F1}</x14:id>
        </ext>
      </extLst>
    </cfRule>
  </conditionalFormatting>
  <conditionalFormatting sqref="CT10">
    <cfRule type="dataBar" priority="1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{CFB4C015-E34D-4C4E-98CA-2E2628BFB73E}</x14:id>
        </ext>
      </extLst>
    </cfRule>
  </conditionalFormatting>
  <conditionalFormatting sqref="CT7:CT8">
    <cfRule type="dataBar" priority="15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{B3E42262-21D3-4637-B327-347CDD5C7EB4}</x14:id>
        </ext>
      </extLst>
    </cfRule>
  </conditionalFormatting>
  <conditionalFormatting sqref="CS7:CT10 CS11:CS19">
    <cfRule type="cellIs" dxfId="35" priority="153" operator="lessThan">
      <formula>0.7</formula>
    </cfRule>
  </conditionalFormatting>
  <conditionalFormatting sqref="CT14 CT16 CT18 CT11:CT12">
    <cfRule type="cellIs" dxfId="34" priority="150" operator="lessThan">
      <formula>0.7</formula>
    </cfRule>
  </conditionalFormatting>
  <conditionalFormatting sqref="CT23">
    <cfRule type="dataBar" priority="14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{0EA36F1F-2669-45AA-BBD8-55379BF03188}</x14:id>
        </ext>
      </extLst>
    </cfRule>
  </conditionalFormatting>
  <conditionalFormatting sqref="CT23">
    <cfRule type="cellIs" dxfId="33" priority="148" operator="lessThan">
      <formula>0.7</formula>
    </cfRule>
  </conditionalFormatting>
  <conditionalFormatting sqref="CT22">
    <cfRule type="dataBar" priority="14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{87EBA47A-AC73-4043-99EF-4D29A4ECDC82}</x14:id>
        </ext>
      </extLst>
    </cfRule>
  </conditionalFormatting>
  <conditionalFormatting sqref="CT20">
    <cfRule type="dataBar" priority="14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{87EC0EA6-20E5-4C79-8540-AB6BDDEB0AD6}</x14:id>
        </ext>
      </extLst>
    </cfRule>
  </conditionalFormatting>
  <conditionalFormatting sqref="CT21">
    <cfRule type="dataBar" priority="14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{E84BB35E-EC33-4222-BA86-C7DC5F638CA0}</x14:id>
        </ext>
      </extLst>
    </cfRule>
  </conditionalFormatting>
  <conditionalFormatting sqref="CT21">
    <cfRule type="cellIs" dxfId="32" priority="144" operator="lessThan">
      <formula>0.7</formula>
    </cfRule>
  </conditionalFormatting>
  <conditionalFormatting sqref="CT24:CT25">
    <cfRule type="dataBar" priority="14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{2A8AC52E-F0D4-4B69-AE6E-E06D35ABDFB3}</x14:id>
        </ext>
      </extLst>
    </cfRule>
  </conditionalFormatting>
  <conditionalFormatting sqref="CU6">
    <cfRule type="dataBar" priority="13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{3C8AF0E2-9475-481A-8BC3-207295AE9A88}</x14:id>
        </ext>
      </extLst>
    </cfRule>
  </conditionalFormatting>
  <conditionalFormatting sqref="CT6:CU6 CT8 CT10 CT12 CT14 CT16 CT18 CT20 CT22 CT24 CT26">
    <cfRule type="dataBar" priority="97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{785212FE-0776-4A3A-BF04-CDBE78BEA791}</x14:id>
        </ext>
      </extLst>
    </cfRule>
  </conditionalFormatting>
  <conditionalFormatting sqref="CT7 CT9 CT11 CT13 CT15 CT17 CT19 CT21 CT23 CT25 CT27">
    <cfRule type="dataBar" priority="9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{61F1320F-9B91-4C20-849D-F87A75C6ADB5}</x14:id>
        </ext>
      </extLst>
    </cfRule>
  </conditionalFormatting>
  <conditionalFormatting sqref="CT7:CT27 CT6:CU6">
    <cfRule type="cellIs" dxfId="31" priority="95" operator="lessThan">
      <formula>0.7</formula>
    </cfRule>
  </conditionalFormatting>
  <conditionalFormatting sqref="CS32:CS33">
    <cfRule type="cellIs" dxfId="30" priority="94" operator="lessThan">
      <formula>0.7</formula>
    </cfRule>
  </conditionalFormatting>
  <conditionalFormatting sqref="CS30">
    <cfRule type="cellIs" dxfId="29" priority="93" operator="lessThan">
      <formula>0.7</formula>
    </cfRule>
  </conditionalFormatting>
  <conditionalFormatting sqref="CS31">
    <cfRule type="cellIs" dxfId="28" priority="92" operator="lessThan">
      <formula>0.7</formula>
    </cfRule>
  </conditionalFormatting>
  <conditionalFormatting sqref="CT33">
    <cfRule type="cellIs" dxfId="27" priority="91" operator="lessThan">
      <formula>0.7</formula>
    </cfRule>
  </conditionalFormatting>
  <conditionalFormatting sqref="CT30">
    <cfRule type="dataBar" priority="9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{ADB6E587-3653-4582-8247-EE34C8A75B46}</x14:id>
        </ext>
      </extLst>
    </cfRule>
  </conditionalFormatting>
  <conditionalFormatting sqref="CT30">
    <cfRule type="cellIs" dxfId="26" priority="89" operator="lessThan">
      <formula>0.7</formula>
    </cfRule>
  </conditionalFormatting>
  <conditionalFormatting sqref="CT31">
    <cfRule type="dataBar" priority="8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{C0C3096A-AEC8-46F8-AE8D-A67999045A18}</x14:id>
        </ext>
      </extLst>
    </cfRule>
  </conditionalFormatting>
  <conditionalFormatting sqref="CT33">
    <cfRule type="dataBar" priority="8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{D5C5ED89-13DE-4DC7-A5C8-F7DC0FFAA91B}</x14:id>
        </ext>
      </extLst>
    </cfRule>
  </conditionalFormatting>
  <conditionalFormatting sqref="CT31">
    <cfRule type="cellIs" dxfId="25" priority="86" operator="lessThan">
      <formula>0.7</formula>
    </cfRule>
  </conditionalFormatting>
  <conditionalFormatting sqref="CT34">
    <cfRule type="dataBar" priority="8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{4BBC0CB7-869F-49C6-85C9-3AD596A2E2A5}</x14:id>
        </ext>
      </extLst>
    </cfRule>
  </conditionalFormatting>
  <conditionalFormatting sqref="CT32">
    <cfRule type="dataBar" priority="8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{A6452185-0BA6-4A0A-9B19-BBBDDE0B3B8B}</x14:id>
        </ext>
      </extLst>
    </cfRule>
  </conditionalFormatting>
  <conditionalFormatting sqref="CT33 CT31">
    <cfRule type="dataBar" priority="8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{224EF133-CC66-4195-A650-F5BAE8DA6893}</x14:id>
        </ext>
      </extLst>
    </cfRule>
  </conditionalFormatting>
  <conditionalFormatting sqref="CY27">
    <cfRule type="cellIs" dxfId="24" priority="79" operator="greaterThan">
      <formula>0.7</formula>
    </cfRule>
  </conditionalFormatting>
  <conditionalFormatting sqref="DP13 DP19 DP17 DP15">
    <cfRule type="dataBar" priority="7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{788F70BC-0424-4269-BF31-A3DC0B6D4311}</x14:id>
        </ext>
      </extLst>
    </cfRule>
  </conditionalFormatting>
  <conditionalFormatting sqref="DP14 DP18 DP16 DP11:DP12">
    <cfRule type="dataBar" priority="7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{3D714162-BE1F-4200-B5B3-E992EE267F48}</x14:id>
        </ext>
      </extLst>
    </cfRule>
  </conditionalFormatting>
  <conditionalFormatting sqref="DP10">
    <cfRule type="dataBar" priority="7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{CFC19ACD-DB92-4812-AD23-02F51A5315CA}</x14:id>
        </ext>
      </extLst>
    </cfRule>
  </conditionalFormatting>
  <conditionalFormatting sqref="DP20">
    <cfRule type="dataBar" priority="6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{F26DAE25-5C43-423B-8B31-86AFA5B8904A}</x14:id>
        </ext>
      </extLst>
    </cfRule>
  </conditionalFormatting>
  <conditionalFormatting sqref="DP7:DP9">
    <cfRule type="dataBar" priority="7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{87DD991B-EC0B-4034-8F0E-D18C3C3A5CA1}</x14:id>
        </ext>
      </extLst>
    </cfRule>
  </conditionalFormatting>
  <conditionalFormatting sqref="DP6">
    <cfRule type="dataBar" priority="7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{31D99BD9-B6DC-4C3B-93F6-BE2C694AEEBD}</x14:id>
        </ext>
      </extLst>
    </cfRule>
  </conditionalFormatting>
  <conditionalFormatting sqref="DP7:DP10">
    <cfRule type="cellIs" dxfId="23" priority="75" operator="lessThan">
      <formula>0.7</formula>
    </cfRule>
  </conditionalFormatting>
  <conditionalFormatting sqref="DP18 DP16 DP14 DP11:DP12">
    <cfRule type="cellIs" dxfId="22" priority="72" operator="lessThan">
      <formula>0.7</formula>
    </cfRule>
  </conditionalFormatting>
  <conditionalFormatting sqref="DP23">
    <cfRule type="dataBar" priority="7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{AFB6DB97-E140-49F6-8581-4FED82FBDBCB}</x14:id>
        </ext>
      </extLst>
    </cfRule>
  </conditionalFormatting>
  <conditionalFormatting sqref="DP23">
    <cfRule type="cellIs" dxfId="21" priority="70" operator="lessThan">
      <formula>0.7</formula>
    </cfRule>
  </conditionalFormatting>
  <conditionalFormatting sqref="DP22">
    <cfRule type="dataBar" priority="69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{555C7C04-B9F8-48BB-86D2-5FFA6C238D4A}</x14:id>
        </ext>
      </extLst>
    </cfRule>
  </conditionalFormatting>
  <conditionalFormatting sqref="DP21">
    <cfRule type="dataBar" priority="6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{3073EFDE-8E28-43F6-A140-F2619D0FCD07}</x14:id>
        </ext>
      </extLst>
    </cfRule>
  </conditionalFormatting>
  <conditionalFormatting sqref="DP21">
    <cfRule type="cellIs" dxfId="20" priority="66" operator="lessThan">
      <formula>0.7</formula>
    </cfRule>
  </conditionalFormatting>
  <conditionalFormatting sqref="DP24:DP25">
    <cfRule type="dataBar" priority="6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{BA89EECF-8C43-4C7E-86AF-7D652972CE7F}</x14:id>
        </ext>
      </extLst>
    </cfRule>
  </conditionalFormatting>
  <conditionalFormatting sqref="DP26:DP27">
    <cfRule type="dataBar" priority="6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{423B0498-4D6E-4EB4-9C21-9C1B5BD4AC4A}</x14:id>
        </ext>
      </extLst>
    </cfRule>
  </conditionalFormatting>
  <conditionalFormatting sqref="DQ25">
    <cfRule type="dataBar" priority="63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{EC071665-7031-473C-A6B0-93836C95AB3D}</x14:id>
        </ext>
      </extLst>
    </cfRule>
  </conditionalFormatting>
  <conditionalFormatting sqref="DQ26">
    <cfRule type="dataBar" priority="6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{6368554A-9D0E-4692-8A16-0199EF768B2B}</x14:id>
        </ext>
      </extLst>
    </cfRule>
  </conditionalFormatting>
  <conditionalFormatting sqref="DQ27">
    <cfRule type="dataBar" priority="61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{5A7D7FB9-0932-46C4-90EF-F30A7AFEA37D}</x14:id>
        </ext>
      </extLst>
    </cfRule>
  </conditionalFormatting>
  <conditionalFormatting sqref="DQ24">
    <cfRule type="dataBar" priority="6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{878DD206-82C2-411C-90D7-CDEB76032EAD}</x14:id>
        </ext>
      </extLst>
    </cfRule>
  </conditionalFormatting>
  <conditionalFormatting sqref="DQ11">
    <cfRule type="dataBar" priority="5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{D26F192A-A035-4ACD-825E-96FCE283327E}</x14:id>
        </ext>
      </extLst>
    </cfRule>
  </conditionalFormatting>
  <conditionalFormatting sqref="DQ10">
    <cfRule type="dataBar" priority="5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{42471352-71F0-415B-AC40-6B616831DB2B}</x14:id>
        </ext>
      </extLst>
    </cfRule>
  </conditionalFormatting>
  <conditionalFormatting sqref="DQ7:DQ9">
    <cfRule type="dataBar" priority="5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{879D1094-8DDE-4959-A743-FE94464766C6}</x14:id>
        </ext>
      </extLst>
    </cfRule>
  </conditionalFormatting>
  <conditionalFormatting sqref="DQ6">
    <cfRule type="dataBar" priority="56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{86E0A1A4-1AEE-4A20-A332-4BB06EDFBDB1}</x14:id>
        </ext>
      </extLst>
    </cfRule>
  </conditionalFormatting>
  <conditionalFormatting sqref="DQ7:DQ11">
    <cfRule type="cellIs" dxfId="19" priority="55" operator="lessThan">
      <formula>0.7</formula>
    </cfRule>
  </conditionalFormatting>
  <conditionalFormatting sqref="DQ13">
    <cfRule type="dataBar" priority="5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{38E85BAC-801D-4A44-8EF2-A8D890C966E5}</x14:id>
        </ext>
      </extLst>
    </cfRule>
  </conditionalFormatting>
  <conditionalFormatting sqref="DQ13">
    <cfRule type="cellIs" dxfId="18" priority="53" operator="lessThan">
      <formula>0.7</formula>
    </cfRule>
  </conditionalFormatting>
  <conditionalFormatting sqref="DQ12">
    <cfRule type="dataBar" priority="5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{1A4D77F5-5DEC-4DF0-ACD3-452D4417913B}</x14:id>
        </ext>
      </extLst>
    </cfRule>
  </conditionalFormatting>
  <conditionalFormatting sqref="DQ12">
    <cfRule type="cellIs" dxfId="17" priority="51" operator="lessThan">
      <formula>0.7</formula>
    </cfRule>
  </conditionalFormatting>
  <conditionalFormatting sqref="DQ14">
    <cfRule type="dataBar" priority="5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{AD07E0A9-66C3-42FD-A4FF-75EE802AA516}</x14:id>
        </ext>
      </extLst>
    </cfRule>
  </conditionalFormatting>
  <conditionalFormatting sqref="DQ14">
    <cfRule type="cellIs" dxfId="16" priority="49" operator="lessThan">
      <formula>0.7</formula>
    </cfRule>
  </conditionalFormatting>
  <conditionalFormatting sqref="DQ15">
    <cfRule type="dataBar" priority="4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{0CC01A12-2615-48FA-9383-AE9BB0664FFA}</x14:id>
        </ext>
      </extLst>
    </cfRule>
  </conditionalFormatting>
  <conditionalFormatting sqref="DQ15">
    <cfRule type="cellIs" dxfId="15" priority="47" operator="lessThan">
      <formula>0.7</formula>
    </cfRule>
  </conditionalFormatting>
  <conditionalFormatting sqref="DQ16">
    <cfRule type="dataBar" priority="4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{B60BEE3F-1BDE-4442-9770-2C3D401AEC0E}</x14:id>
        </ext>
      </extLst>
    </cfRule>
  </conditionalFormatting>
  <conditionalFormatting sqref="DQ16">
    <cfRule type="cellIs" dxfId="14" priority="45" operator="lessThan">
      <formula>0.7</formula>
    </cfRule>
  </conditionalFormatting>
  <conditionalFormatting sqref="DQ17">
    <cfRule type="dataBar" priority="4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{09A9DF47-50DD-4655-94C8-633A5A8E2AAD}</x14:id>
        </ext>
      </extLst>
    </cfRule>
  </conditionalFormatting>
  <conditionalFormatting sqref="DQ17">
    <cfRule type="cellIs" dxfId="13" priority="43" operator="lessThan">
      <formula>0.7</formula>
    </cfRule>
  </conditionalFormatting>
  <conditionalFormatting sqref="DQ18">
    <cfRule type="dataBar" priority="4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{334095B7-ABD8-4015-B3F8-6AD7A339EB11}</x14:id>
        </ext>
      </extLst>
    </cfRule>
  </conditionalFormatting>
  <conditionalFormatting sqref="DQ18">
    <cfRule type="cellIs" dxfId="12" priority="41" operator="lessThan">
      <formula>0.7</formula>
    </cfRule>
  </conditionalFormatting>
  <conditionalFormatting sqref="DQ19">
    <cfRule type="dataBar" priority="4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{957F0587-ACDB-4907-BF13-27EB49B7D3F4}</x14:id>
        </ext>
      </extLst>
    </cfRule>
  </conditionalFormatting>
  <conditionalFormatting sqref="DQ19">
    <cfRule type="cellIs" dxfId="11" priority="39" operator="lessThan">
      <formula>0.7</formula>
    </cfRule>
  </conditionalFormatting>
  <conditionalFormatting sqref="DQ20">
    <cfRule type="dataBar" priority="3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{E3747540-BC88-4FCC-A75D-A383ED1822D8}</x14:id>
        </ext>
      </extLst>
    </cfRule>
  </conditionalFormatting>
  <conditionalFormatting sqref="DQ20">
    <cfRule type="cellIs" dxfId="10" priority="37" operator="lessThan">
      <formula>0.7</formula>
    </cfRule>
  </conditionalFormatting>
  <conditionalFormatting sqref="DQ22">
    <cfRule type="dataBar" priority="3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{397196B2-6A2F-4F00-B4BC-649CD54CFCB1}</x14:id>
        </ext>
      </extLst>
    </cfRule>
  </conditionalFormatting>
  <conditionalFormatting sqref="DQ22">
    <cfRule type="cellIs" dxfId="9" priority="35" operator="lessThan">
      <formula>0.7</formula>
    </cfRule>
  </conditionalFormatting>
  <conditionalFormatting sqref="DQ23">
    <cfRule type="dataBar" priority="3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{337DA3E5-211A-438F-94E5-7F636378DE6A}</x14:id>
        </ext>
      </extLst>
    </cfRule>
  </conditionalFormatting>
  <conditionalFormatting sqref="DQ23">
    <cfRule type="cellIs" dxfId="8" priority="33" operator="lessThan">
      <formula>0.7</formula>
    </cfRule>
  </conditionalFormatting>
  <conditionalFormatting sqref="DQ21">
    <cfRule type="dataBar" priority="3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{5E13B551-B748-4FB6-A278-66A5317952B5}</x14:id>
        </ext>
      </extLst>
    </cfRule>
  </conditionalFormatting>
  <conditionalFormatting sqref="DQ21">
    <cfRule type="cellIs" dxfId="7" priority="31" operator="lessThan">
      <formula>0.7</formula>
    </cfRule>
  </conditionalFormatting>
  <conditionalFormatting sqref="DR6">
    <cfRule type="dataBar" priority="22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{89B2FF52-5BC5-431C-8DAD-679E282549F7}</x14:id>
        </ext>
      </extLst>
    </cfRule>
  </conditionalFormatting>
  <conditionalFormatting sqref="DR11">
    <cfRule type="dataBar" priority="2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{B81FC502-11CB-4AA1-9CF0-759DED038E1C}</x14:id>
        </ext>
      </extLst>
    </cfRule>
  </conditionalFormatting>
  <conditionalFormatting sqref="DR12:DR19">
    <cfRule type="dataBar" priority="30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{ECD26D30-DD97-4146-AB92-9082A001FA39}</x14:id>
        </ext>
      </extLst>
    </cfRule>
  </conditionalFormatting>
  <conditionalFormatting sqref="DR22">
    <cfRule type="dataBar" priority="28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{A4BFE97B-1507-4D94-B3E2-E8C0F4318EC0}</x14:id>
        </ext>
      </extLst>
    </cfRule>
  </conditionalFormatting>
  <conditionalFormatting sqref="DR23">
    <cfRule type="dataBar" priority="2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{51B0DAA8-7235-4784-A5DA-050A3B86FE02}</x14:id>
        </ext>
      </extLst>
    </cfRule>
  </conditionalFormatting>
  <conditionalFormatting sqref="DR20">
    <cfRule type="dataBar" priority="2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{2BF7BDDA-8F1D-4F4B-A4B9-8B20EED25241}</x14:id>
        </ext>
      </extLst>
    </cfRule>
  </conditionalFormatting>
  <conditionalFormatting sqref="DR21">
    <cfRule type="dataBar" priority="2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{CCD10123-F654-4046-9728-89DA7CE6D52B}</x14:id>
        </ext>
      </extLst>
    </cfRule>
  </conditionalFormatting>
  <conditionalFormatting sqref="DR10">
    <cfRule type="dataBar" priority="2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{F9C62A5B-6638-4F44-BFAB-C59709BD4A77}</x14:id>
        </ext>
      </extLst>
    </cfRule>
  </conditionalFormatting>
  <conditionalFormatting sqref="DR7:DR9">
    <cfRule type="dataBar" priority="2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{70FD0BB0-E96D-4D15-9413-D9DD8C23CDCB}</x14:id>
        </ext>
      </extLst>
    </cfRule>
  </conditionalFormatting>
  <conditionalFormatting sqref="DR7:DR23">
    <cfRule type="cellIs" dxfId="6" priority="21" operator="lessThan">
      <formula>0.7</formula>
    </cfRule>
  </conditionalFormatting>
  <conditionalFormatting sqref="DP6:DR6 DP8:DR8 DP10:DR10 DP12:DR12 DP14:DR14 DP16:DR16 DP18:DR18 DP20:DR20 DP22:DR22 DP24:DQ24 DP26:DR26">
    <cfRule type="dataBar" priority="20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{15F63449-7B33-48F0-86C8-CF5E4DA61F8E}</x14:id>
        </ext>
      </extLst>
    </cfRule>
  </conditionalFormatting>
  <conditionalFormatting sqref="DP7:DR7 DP9:DR9 DP11:DR11 DP13:DR13 DP15:DR15 DP17:DR17 DP19:DR19 DP21:DR21 DP23:DR23 DP25:DR25 DP27:DR27">
    <cfRule type="dataBar" priority="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{A13A7313-40D1-4ED8-BB63-BD7E194943E8}</x14:id>
        </ext>
      </extLst>
    </cfRule>
  </conditionalFormatting>
  <conditionalFormatting sqref="DP6:DR27">
    <cfRule type="cellIs" dxfId="5" priority="18" operator="lessThan">
      <formula>0.7</formula>
    </cfRule>
  </conditionalFormatting>
  <conditionalFormatting sqref="DP27">
    <cfRule type="cellIs" dxfId="4" priority="17" operator="greaterThan">
      <formula>0.7</formula>
    </cfRule>
  </conditionalFormatting>
  <conditionalFormatting sqref="DP32:DP33">
    <cfRule type="cellIs" dxfId="3" priority="16" operator="lessThan">
      <formula>0.7</formula>
    </cfRule>
  </conditionalFormatting>
  <conditionalFormatting sqref="DP30">
    <cfRule type="dataBar" priority="15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{29432F91-4023-4A11-887A-E2F15ED3D41E}</x14:id>
        </ext>
      </extLst>
    </cfRule>
  </conditionalFormatting>
  <conditionalFormatting sqref="DP30">
    <cfRule type="cellIs" dxfId="2" priority="14" operator="lessThan">
      <formula>0.7</formula>
    </cfRule>
  </conditionalFormatting>
  <conditionalFormatting sqref="DP31">
    <cfRule type="dataBar" priority="1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{AE3164B1-DE2B-46FE-8341-EBEE3CAED819}</x14:id>
        </ext>
      </extLst>
    </cfRule>
  </conditionalFormatting>
  <conditionalFormatting sqref="DP32">
    <cfRule type="dataBar" priority="1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{FD667303-6343-470B-84F6-110375399FFD}</x14:id>
        </ext>
      </extLst>
    </cfRule>
  </conditionalFormatting>
  <conditionalFormatting sqref="DP33">
    <cfRule type="dataBar" priority="1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{7AEE76FE-884B-48AC-AB83-3CBA0A53E7BD}</x14:id>
        </ext>
      </extLst>
    </cfRule>
  </conditionalFormatting>
  <conditionalFormatting sqref="DP31">
    <cfRule type="cellIs" dxfId="1" priority="10" operator="lessThan">
      <formula>0.7</formula>
    </cfRule>
  </conditionalFormatting>
  <conditionalFormatting sqref="DP34">
    <cfRule type="dataBar" priority="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{2A6C2641-26A6-4AE8-B645-CC757297A57B}</x14:id>
        </ext>
      </extLst>
    </cfRule>
  </conditionalFormatting>
  <conditionalFormatting sqref="DQ30">
    <cfRule type="dataBar" priority="8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{16EEF0A3-6FD9-4E62-8AE5-D6B37A58F35F}</x14:id>
        </ext>
      </extLst>
    </cfRule>
  </conditionalFormatting>
  <conditionalFormatting sqref="DQ34">
    <cfRule type="dataBar" priority="7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{13271061-D463-48F7-92A6-C53123080D04}</x14:id>
        </ext>
      </extLst>
    </cfRule>
  </conditionalFormatting>
  <conditionalFormatting sqref="DQ31">
    <cfRule type="dataBar" priority="6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{0A587EB6-51AD-4FF7-8BB1-299A06B185D3}</x14:id>
        </ext>
      </extLst>
    </cfRule>
  </conditionalFormatting>
  <conditionalFormatting sqref="DR34">
    <cfRule type="dataBar" priority="5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{DC36972F-D414-472E-8F5B-3B52E8E0FF27}</x14:id>
        </ext>
      </extLst>
    </cfRule>
  </conditionalFormatting>
  <conditionalFormatting sqref="DP30:DR30 DQ34:DR34 DP32">
    <cfRule type="dataBar" priority="4">
      <dataBar>
        <cfvo type="num" val="0"/>
        <cfvo type="num" val="1"/>
        <color theme="3" tint="0.59999389629810485"/>
      </dataBar>
      <extLst>
        <ext xmlns:x14="http://schemas.microsoft.com/office/spreadsheetml/2009/9/main" uri="{B025F937-C7B1-47D3-B67F-A62EFF666E3E}">
          <x14:id>{1596D04D-780F-4DA6-AE8A-9F48E4688153}</x14:id>
        </ext>
      </extLst>
    </cfRule>
  </conditionalFormatting>
  <conditionalFormatting sqref="DP31 DP33">
    <cfRule type="dataBar" priority="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{9B9C045C-BA88-4603-9F0E-34A697F4CAB5}</x14:id>
        </ext>
      </extLst>
    </cfRule>
  </conditionalFormatting>
  <conditionalFormatting sqref="DP32">
    <cfRule type="dataBar" priority="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{B98B46A1-B36E-4BC8-8D47-8D98F63306B6}</x14:id>
        </ext>
      </extLst>
    </cfRule>
  </conditionalFormatting>
  <conditionalFormatting sqref="DP30:DR34">
    <cfRule type="cellIs" dxfId="0" priority="1" operator="lessThan">
      <formula>0.7</formula>
    </cfRule>
  </conditionalFormatting>
  <printOptions horizontalCentered="1" verticalCentered="1"/>
  <pageMargins left="0.7" right="0.7" top="0.75" bottom="0.75" header="0.3" footer="0.3"/>
  <pageSetup paperSize="8" scale="30" fitToWidth="0" orientation="landscape" r:id="rId1"/>
  <headerFooter>
    <oddFooter>Page &amp;P of &amp;N</oddFooter>
  </headerFooter>
  <colBreaks count="2" manualBreakCount="2">
    <brk id="46" max="33" man="1"/>
    <brk id="72" max="1048575" man="1"/>
  </colBreaks>
  <ignoredErrors>
    <ignoredError sqref="CT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D6954A3-40F6-46F9-A0D7-47279F9A99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CY19 CY13 CY17 CY15</xm:sqref>
        </x14:conditionalFormatting>
        <x14:conditionalFormatting xmlns:xm="http://schemas.microsoft.com/office/excel/2006/main">
          <x14:cfRule type="dataBar" id="{500BD34E-7A14-4BF4-AF62-18C29D5854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AQ7:AQ9</xm:sqref>
        </x14:conditionalFormatting>
        <x14:conditionalFormatting xmlns:xm="http://schemas.microsoft.com/office/excel/2006/main">
          <x14:cfRule type="dataBar" id="{70243163-DFAA-48C0-8194-29FD4DA9C8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AM7:AM9</xm:sqref>
        </x14:conditionalFormatting>
        <x14:conditionalFormatting xmlns:xm="http://schemas.microsoft.com/office/excel/2006/main">
          <x14:cfRule type="dataBar" id="{126AA8D5-7350-4CE3-8EF3-F88280FD18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CY18 CY14 CY16 CY11:CY12</xm:sqref>
        </x14:conditionalFormatting>
        <x14:conditionalFormatting xmlns:xm="http://schemas.microsoft.com/office/excel/2006/main">
          <x14:cfRule type="dataBar" id="{0B91D85B-27F9-46C8-8631-1789E36BC1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AQ11:AQ12 AQ18 AQ14 AQ16</xm:sqref>
        </x14:conditionalFormatting>
        <x14:conditionalFormatting xmlns:xm="http://schemas.microsoft.com/office/excel/2006/main">
          <x14:cfRule type="dataBar" id="{F45AD184-7FF1-479D-9BA8-E0B561DCF5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BM18 BM14 BM16 BM11:BM12</xm:sqref>
        </x14:conditionalFormatting>
        <x14:conditionalFormatting xmlns:xm="http://schemas.microsoft.com/office/excel/2006/main">
          <x14:cfRule type="dataBar" id="{D67B9F3A-A535-48C1-80CD-105664A1296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AQ21</xm:sqref>
        </x14:conditionalFormatting>
        <x14:conditionalFormatting xmlns:xm="http://schemas.microsoft.com/office/excel/2006/main">
          <x14:cfRule type="dataBar" id="{31B5495E-6E09-4873-9D77-02B8122E59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AM11:AM19</xm:sqref>
        </x14:conditionalFormatting>
        <x14:conditionalFormatting xmlns:xm="http://schemas.microsoft.com/office/excel/2006/main">
          <x14:cfRule type="dataBar" id="{EE422AB3-B654-4108-A1C6-A51C2092D3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BM21</xm:sqref>
        </x14:conditionalFormatting>
        <x14:conditionalFormatting xmlns:xm="http://schemas.microsoft.com/office/excel/2006/main">
          <x14:cfRule type="dataBar" id="{B800BAEB-EFEC-4502-9CB0-958A12BE45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BM19 BM13 BM17 BM15</xm:sqref>
        </x14:conditionalFormatting>
        <x14:conditionalFormatting xmlns:xm="http://schemas.microsoft.com/office/excel/2006/main">
          <x14:cfRule type="dataBar" id="{2733E58F-42F5-4E90-B995-664CE954E3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CY10</xm:sqref>
        </x14:conditionalFormatting>
        <x14:conditionalFormatting xmlns:xm="http://schemas.microsoft.com/office/excel/2006/main">
          <x14:cfRule type="dataBar" id="{D7C08FFF-C7C0-4277-8301-200FF857A3A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CY20</xm:sqref>
        </x14:conditionalFormatting>
        <x14:conditionalFormatting xmlns:xm="http://schemas.microsoft.com/office/excel/2006/main">
          <x14:cfRule type="dataBar" id="{FCA9B1FD-1ED8-4448-8348-CA248D6422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BM23</xm:sqref>
        </x14:conditionalFormatting>
        <x14:conditionalFormatting xmlns:xm="http://schemas.microsoft.com/office/excel/2006/main">
          <x14:cfRule type="dataBar" id="{85DBAF1D-299A-4267-90D1-39E77C8392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AM10</xm:sqref>
        </x14:conditionalFormatting>
        <x14:conditionalFormatting xmlns:xm="http://schemas.microsoft.com/office/excel/2006/main">
          <x14:cfRule type="dataBar" id="{DF7F7B9E-911C-45F1-9528-3359994A6A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AM6</xm:sqref>
        </x14:conditionalFormatting>
        <x14:conditionalFormatting xmlns:xm="http://schemas.microsoft.com/office/excel/2006/main">
          <x14:cfRule type="dataBar" id="{EC72135A-90CC-42E2-9E09-3CA5AF9C99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BM10</xm:sqref>
        </x14:conditionalFormatting>
        <x14:conditionalFormatting xmlns:xm="http://schemas.microsoft.com/office/excel/2006/main">
          <x14:cfRule type="dataBar" id="{DCD3030C-32FE-4A41-BE69-DA91C7DC21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BM7:BM9</xm:sqref>
        </x14:conditionalFormatting>
        <x14:conditionalFormatting xmlns:xm="http://schemas.microsoft.com/office/excel/2006/main">
          <x14:cfRule type="dataBar" id="{7A3D9FE7-B8EE-4494-B546-47B838642E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BM6</xm:sqref>
        </x14:conditionalFormatting>
        <x14:conditionalFormatting xmlns:xm="http://schemas.microsoft.com/office/excel/2006/main">
          <x14:cfRule type="dataBar" id="{0DBBA5ED-2E37-44FC-BB83-8BD85EE19F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CY7:CY9</xm:sqref>
        </x14:conditionalFormatting>
        <x14:conditionalFormatting xmlns:xm="http://schemas.microsoft.com/office/excel/2006/main">
          <x14:cfRule type="dataBar" id="{C3940171-F55B-410D-BB98-D255ACEFCD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CY6</xm:sqref>
        </x14:conditionalFormatting>
        <x14:conditionalFormatting xmlns:xm="http://schemas.microsoft.com/office/excel/2006/main">
          <x14:cfRule type="dataBar" id="{E133C06E-0163-4036-9CE0-E2901DBCEA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AQ10</xm:sqref>
        </x14:conditionalFormatting>
        <x14:conditionalFormatting xmlns:xm="http://schemas.microsoft.com/office/excel/2006/main">
          <x14:cfRule type="dataBar" id="{120B6500-1A89-4BE6-BF2A-BA9DE36674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AQ19 AQ13 AQ17 AQ15</xm:sqref>
        </x14:conditionalFormatting>
        <x14:conditionalFormatting xmlns:xm="http://schemas.microsoft.com/office/excel/2006/main">
          <x14:cfRule type="dataBar" id="{A0986FB7-0409-439C-8BB4-51AC36939F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AQ23</xm:sqref>
        </x14:conditionalFormatting>
        <x14:conditionalFormatting xmlns:xm="http://schemas.microsoft.com/office/excel/2006/main">
          <x14:cfRule type="dataBar" id="{3FFE6448-7A3B-47A6-B332-4883D36A7E8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AM25</xm:sqref>
        </x14:conditionalFormatting>
        <x14:conditionalFormatting xmlns:xm="http://schemas.microsoft.com/office/excel/2006/main">
          <x14:cfRule type="dataBar" id="{C4AF78F4-5128-4F1D-84AC-3892F7E85F1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AM20:AM23</xm:sqref>
        </x14:conditionalFormatting>
        <x14:conditionalFormatting xmlns:xm="http://schemas.microsoft.com/office/excel/2006/main">
          <x14:cfRule type="dataBar" id="{FA14B1C1-E370-406E-BC59-B6E2667B4D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BM22</xm:sqref>
        </x14:conditionalFormatting>
        <x14:conditionalFormatting xmlns:xm="http://schemas.microsoft.com/office/excel/2006/main">
          <x14:cfRule type="dataBar" id="{EFB056D7-FB39-49AB-9488-DDA2F7DE39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BM20</xm:sqref>
        </x14:conditionalFormatting>
        <x14:conditionalFormatting xmlns:xm="http://schemas.microsoft.com/office/excel/2006/main">
          <x14:cfRule type="dataBar" id="{333363F9-0A73-48A7-92A2-3C4046B80D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CY23</xm:sqref>
        </x14:conditionalFormatting>
        <x14:conditionalFormatting xmlns:xm="http://schemas.microsoft.com/office/excel/2006/main">
          <x14:cfRule type="dataBar" id="{A1F93950-138C-4B8D-BE00-0BFF57BCB9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CY22</xm:sqref>
        </x14:conditionalFormatting>
        <x14:conditionalFormatting xmlns:xm="http://schemas.microsoft.com/office/excel/2006/main">
          <x14:cfRule type="dataBar" id="{89FA0A8F-149B-45EA-BD99-13FA1E54D4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CY21</xm:sqref>
        </x14:conditionalFormatting>
        <x14:conditionalFormatting xmlns:xm="http://schemas.microsoft.com/office/excel/2006/main">
          <x14:cfRule type="dataBar" id="{269977DE-D767-44FC-BF48-2788AE6238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AQ22</xm:sqref>
        </x14:conditionalFormatting>
        <x14:conditionalFormatting xmlns:xm="http://schemas.microsoft.com/office/excel/2006/main">
          <x14:cfRule type="dataBar" id="{B9883802-FF70-4831-B982-A183737590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AQ20</xm:sqref>
        </x14:conditionalFormatting>
        <x14:conditionalFormatting xmlns:xm="http://schemas.microsoft.com/office/excel/2006/main">
          <x14:cfRule type="dataBar" id="{A206DE19-B4E0-4549-AC52-2DBD4907A0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AM24</xm:sqref>
        </x14:conditionalFormatting>
        <x14:conditionalFormatting xmlns:xm="http://schemas.microsoft.com/office/excel/2006/main">
          <x14:cfRule type="dataBar" id="{69EC50B2-F6CD-48DF-859E-ACDD5E098F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BM24</xm:sqref>
        </x14:conditionalFormatting>
        <x14:conditionalFormatting xmlns:xm="http://schemas.microsoft.com/office/excel/2006/main">
          <x14:cfRule type="dataBar" id="{79FCB293-8066-47F7-95E1-2CD706E1638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CY24:CY25</xm:sqref>
        </x14:conditionalFormatting>
        <x14:conditionalFormatting xmlns:xm="http://schemas.microsoft.com/office/excel/2006/main">
          <x14:cfRule type="dataBar" id="{282E858C-89F4-455A-9D98-60EF361733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AQ25</xm:sqref>
        </x14:conditionalFormatting>
        <x14:conditionalFormatting xmlns:xm="http://schemas.microsoft.com/office/excel/2006/main">
          <x14:cfRule type="dataBar" id="{B3292036-A522-4574-BDC6-C414A4E739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AQ24</xm:sqref>
        </x14:conditionalFormatting>
        <x14:conditionalFormatting xmlns:xm="http://schemas.microsoft.com/office/excel/2006/main">
          <x14:cfRule type="dataBar" id="{19D2C897-C851-48CB-A51B-4714D2E724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AM26:AM28</xm:sqref>
        </x14:conditionalFormatting>
        <x14:conditionalFormatting xmlns:xm="http://schemas.microsoft.com/office/excel/2006/main">
          <x14:cfRule type="dataBar" id="{D1E237A9-1845-4789-A437-2164AC51A49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AM29:AM30</xm:sqref>
        </x14:conditionalFormatting>
        <x14:conditionalFormatting xmlns:xm="http://schemas.microsoft.com/office/excel/2006/main">
          <x14:cfRule type="dataBar" id="{D50326BE-FB5E-4739-AC5B-C19DE51AE0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BM30</xm:sqref>
        </x14:conditionalFormatting>
        <x14:conditionalFormatting xmlns:xm="http://schemas.microsoft.com/office/excel/2006/main">
          <x14:cfRule type="dataBar" id="{FA97B3AA-1628-4A37-A0B7-4DB3EA9BA2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CY26:CY27</xm:sqref>
        </x14:conditionalFormatting>
        <x14:conditionalFormatting xmlns:xm="http://schemas.microsoft.com/office/excel/2006/main">
          <x14:cfRule type="dataBar" id="{F135EA27-69AA-4532-9225-26F13A5323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CY30</xm:sqref>
        </x14:conditionalFormatting>
        <x14:conditionalFormatting xmlns:xm="http://schemas.microsoft.com/office/excel/2006/main">
          <x14:cfRule type="dataBar" id="{5F84C991-98FB-48EE-A169-8D818625CE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AQ26:AQ28</xm:sqref>
        </x14:conditionalFormatting>
        <x14:conditionalFormatting xmlns:xm="http://schemas.microsoft.com/office/excel/2006/main">
          <x14:cfRule type="dataBar" id="{9876BDD3-8C60-443A-BFC5-A5FBFEEB7A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AQ29:AQ30</xm:sqref>
        </x14:conditionalFormatting>
        <x14:conditionalFormatting xmlns:xm="http://schemas.microsoft.com/office/excel/2006/main">
          <x14:cfRule type="dataBar" id="{230CB24A-113C-430C-8848-C258D1FCB3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AM31</xm:sqref>
        </x14:conditionalFormatting>
        <x14:conditionalFormatting xmlns:xm="http://schemas.microsoft.com/office/excel/2006/main">
          <x14:cfRule type="dataBar" id="{4346DE76-6993-41A6-807F-84764D84BC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AM32</xm:sqref>
        </x14:conditionalFormatting>
        <x14:conditionalFormatting xmlns:xm="http://schemas.microsoft.com/office/excel/2006/main">
          <x14:cfRule type="dataBar" id="{62D485FC-DC9B-43C1-8D25-8559D1EA6C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AM33</xm:sqref>
        </x14:conditionalFormatting>
        <x14:conditionalFormatting xmlns:xm="http://schemas.microsoft.com/office/excel/2006/main">
          <x14:cfRule type="dataBar" id="{943504AE-4479-45BE-89B8-20BC936489A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BM31</xm:sqref>
        </x14:conditionalFormatting>
        <x14:conditionalFormatting xmlns:xm="http://schemas.microsoft.com/office/excel/2006/main">
          <x14:cfRule type="dataBar" id="{316D1055-85D1-49D3-A9B4-CBEF586CFC9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BM33</xm:sqref>
        </x14:conditionalFormatting>
        <x14:conditionalFormatting xmlns:xm="http://schemas.microsoft.com/office/excel/2006/main">
          <x14:cfRule type="dataBar" id="{ADB24A27-5B3F-4CF3-8FDA-0D48B6811F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CY31</xm:sqref>
        </x14:conditionalFormatting>
        <x14:conditionalFormatting xmlns:xm="http://schemas.microsoft.com/office/excel/2006/main">
          <x14:cfRule type="dataBar" id="{84862061-2434-48D8-B280-E63CB52AC5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CY32</xm:sqref>
        </x14:conditionalFormatting>
        <x14:conditionalFormatting xmlns:xm="http://schemas.microsoft.com/office/excel/2006/main">
          <x14:cfRule type="dataBar" id="{1085FA41-628D-4B10-8E68-94D733B1F0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CY33</xm:sqref>
        </x14:conditionalFormatting>
        <x14:conditionalFormatting xmlns:xm="http://schemas.microsoft.com/office/excel/2006/main">
          <x14:cfRule type="dataBar" id="{7F280718-8212-4015-BFA1-CDBDD5A5C4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AQ31</xm:sqref>
        </x14:conditionalFormatting>
        <x14:conditionalFormatting xmlns:xm="http://schemas.microsoft.com/office/excel/2006/main">
          <x14:cfRule type="dataBar" id="{B823A5BB-0F2A-4B87-B980-3A0C573E92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AQ32</xm:sqref>
        </x14:conditionalFormatting>
        <x14:conditionalFormatting xmlns:xm="http://schemas.microsoft.com/office/excel/2006/main">
          <x14:cfRule type="dataBar" id="{6714083A-FC7F-4458-BC4C-9BC1221E12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AQ33</xm:sqref>
        </x14:conditionalFormatting>
        <x14:conditionalFormatting xmlns:xm="http://schemas.microsoft.com/office/excel/2006/main">
          <x14:cfRule type="dataBar" id="{CF74CDE7-CE06-420B-A0F0-7DBC216272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AQ32</xm:sqref>
        </x14:conditionalFormatting>
        <x14:conditionalFormatting xmlns:xm="http://schemas.microsoft.com/office/excel/2006/main">
          <x14:cfRule type="dataBar" id="{77B8B0B2-C7E7-41D5-9FFC-284F31107F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AQ33</xm:sqref>
        </x14:conditionalFormatting>
        <x14:conditionalFormatting xmlns:xm="http://schemas.microsoft.com/office/excel/2006/main">
          <x14:cfRule type="dataBar" id="{780662B3-1ADE-40DB-9949-EFE8356BAC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F34</xm:sqref>
        </x14:conditionalFormatting>
        <x14:conditionalFormatting xmlns:xm="http://schemas.microsoft.com/office/excel/2006/main">
          <x14:cfRule type="dataBar" id="{10ECED7E-3501-423E-91DB-4CF9BFCB36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J34</xm:sqref>
        </x14:conditionalFormatting>
        <x14:conditionalFormatting xmlns:xm="http://schemas.microsoft.com/office/excel/2006/main">
          <x14:cfRule type="dataBar" id="{CE797855-60A4-4D8F-8FDB-6E4E0376975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AM34</xm:sqref>
        </x14:conditionalFormatting>
        <x14:conditionalFormatting xmlns:xm="http://schemas.microsoft.com/office/excel/2006/main">
          <x14:cfRule type="dataBar" id="{A7CAB72D-E844-4C50-8AA3-FBD762AA56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BM34</xm:sqref>
        </x14:conditionalFormatting>
        <x14:conditionalFormatting xmlns:xm="http://schemas.microsoft.com/office/excel/2006/main">
          <x14:cfRule type="dataBar" id="{03CD9F91-A608-4914-9034-315B25B045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AZ34</xm:sqref>
        </x14:conditionalFormatting>
        <x14:conditionalFormatting xmlns:xm="http://schemas.microsoft.com/office/excel/2006/main">
          <x14:cfRule type="dataBar" id="{74E905BF-9E87-4CA4-A10A-495585487B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BH34</xm:sqref>
        </x14:conditionalFormatting>
        <x14:conditionalFormatting xmlns:xm="http://schemas.microsoft.com/office/excel/2006/main">
          <x14:cfRule type="dataBar" id="{1D1F3023-C63C-4160-835F-AF60495D94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CY34</xm:sqref>
        </x14:conditionalFormatting>
        <x14:conditionalFormatting xmlns:xm="http://schemas.microsoft.com/office/excel/2006/main">
          <x14:cfRule type="dataBar" id="{9FD46824-C716-4636-9F49-DBAB14B12B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AQ34</xm:sqref>
        </x14:conditionalFormatting>
        <x14:conditionalFormatting xmlns:xm="http://schemas.microsoft.com/office/excel/2006/main">
          <x14:cfRule type="dataBar" id="{8B7EDC5F-D908-46E0-AD1E-85EB9E49AF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F14 F18 F16 F11:F12</xm:sqref>
        </x14:conditionalFormatting>
        <x14:conditionalFormatting xmlns:xm="http://schemas.microsoft.com/office/excel/2006/main">
          <x14:cfRule type="dataBar" id="{8CE7918A-07F2-4913-B606-7DCB5A8B00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J11:J19</xm:sqref>
        </x14:conditionalFormatting>
        <x14:conditionalFormatting xmlns:xm="http://schemas.microsoft.com/office/excel/2006/main">
          <x14:cfRule type="dataBar" id="{332F2BD7-6FE6-4BD7-9636-84856010EFE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J23</xm:sqref>
        </x14:conditionalFormatting>
        <x14:conditionalFormatting xmlns:xm="http://schemas.microsoft.com/office/excel/2006/main">
          <x14:cfRule type="dataBar" id="{5AEC13CE-5B0F-40CF-9828-5B64E7937F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J9</xm:sqref>
        </x14:conditionalFormatting>
        <x14:conditionalFormatting xmlns:xm="http://schemas.microsoft.com/office/excel/2006/main">
          <x14:cfRule type="dataBar" id="{1D601C85-3F83-41AA-97AC-BAF019F5E6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F22 H22</xm:sqref>
        </x14:conditionalFormatting>
        <x14:conditionalFormatting xmlns:xm="http://schemas.microsoft.com/office/excel/2006/main">
          <x14:cfRule type="dataBar" id="{3BB79573-0964-4BC6-ACDF-C5C62E92AF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F10</xm:sqref>
        </x14:conditionalFormatting>
        <x14:conditionalFormatting xmlns:xm="http://schemas.microsoft.com/office/excel/2006/main">
          <x14:cfRule type="dataBar" id="{9A3FE1CD-FF97-425F-8F32-CAE0A9B079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J10</xm:sqref>
        </x14:conditionalFormatting>
        <x14:conditionalFormatting xmlns:xm="http://schemas.microsoft.com/office/excel/2006/main">
          <x14:cfRule type="dataBar" id="{DA40A547-5D72-436A-B41C-09BF926724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F7:F8</xm:sqref>
        </x14:conditionalFormatting>
        <x14:conditionalFormatting xmlns:xm="http://schemas.microsoft.com/office/excel/2006/main">
          <x14:cfRule type="dataBar" id="{5EFC0981-B735-4B1C-87A1-4DD22DAB8F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J7:J8</xm:sqref>
        </x14:conditionalFormatting>
        <x14:conditionalFormatting xmlns:xm="http://schemas.microsoft.com/office/excel/2006/main">
          <x14:cfRule type="dataBar" id="{83190C4C-DD92-453C-B984-0D9788D4E4F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</xm:sqref>
        </x14:conditionalFormatting>
        <x14:conditionalFormatting xmlns:xm="http://schemas.microsoft.com/office/excel/2006/main">
          <x14:cfRule type="dataBar" id="{43314E04-41F4-4447-9698-B0C87D2856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J6</xm:sqref>
        </x14:conditionalFormatting>
        <x14:conditionalFormatting xmlns:xm="http://schemas.microsoft.com/office/excel/2006/main">
          <x14:cfRule type="dataBar" id="{0FA7371B-E18C-4085-91D4-101367449F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F9</xm:sqref>
        </x14:conditionalFormatting>
        <x14:conditionalFormatting xmlns:xm="http://schemas.microsoft.com/office/excel/2006/main">
          <x14:cfRule type="dataBar" id="{BEEFCC7E-EC8E-4E14-8176-A4868E3E25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F13 F19 F17 F15</xm:sqref>
        </x14:conditionalFormatting>
        <x14:conditionalFormatting xmlns:xm="http://schemas.microsoft.com/office/excel/2006/main">
          <x14:cfRule type="dataBar" id="{CD01E812-D6F1-4A3B-947C-5241E27740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0DE98166-F492-4C61-A6A5-56FBF08A09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J22</xm:sqref>
        </x14:conditionalFormatting>
        <x14:conditionalFormatting xmlns:xm="http://schemas.microsoft.com/office/excel/2006/main">
          <x14:cfRule type="dataBar" id="{D1D1356A-F743-4122-9985-D2032F7BC79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F20</xm:sqref>
        </x14:conditionalFormatting>
        <x14:conditionalFormatting xmlns:xm="http://schemas.microsoft.com/office/excel/2006/main">
          <x14:cfRule type="dataBar" id="{ADE4B053-F49F-49B8-9762-5B5C1371249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J20</xm:sqref>
        </x14:conditionalFormatting>
        <x14:conditionalFormatting xmlns:xm="http://schemas.microsoft.com/office/excel/2006/main">
          <x14:cfRule type="dataBar" id="{670B6866-7B81-4772-BFDA-43BD198A5F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F21</xm:sqref>
        </x14:conditionalFormatting>
        <x14:conditionalFormatting xmlns:xm="http://schemas.microsoft.com/office/excel/2006/main">
          <x14:cfRule type="dataBar" id="{B74B549B-7881-48A7-B057-649CFFDC97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J21</xm:sqref>
        </x14:conditionalFormatting>
        <x14:conditionalFormatting xmlns:xm="http://schemas.microsoft.com/office/excel/2006/main">
          <x14:cfRule type="dataBar" id="{40D90A36-6D01-4F57-AFEA-72ADCA715B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F33</xm:sqref>
        </x14:conditionalFormatting>
        <x14:conditionalFormatting xmlns:xm="http://schemas.microsoft.com/office/excel/2006/main">
          <x14:cfRule type="dataBar" id="{5D91B9F3-49AA-4460-9652-46A248A725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F24</xm:sqref>
        </x14:conditionalFormatting>
        <x14:conditionalFormatting xmlns:xm="http://schemas.microsoft.com/office/excel/2006/main">
          <x14:cfRule type="dataBar" id="{5AF57465-8D99-40C2-9EC9-5044AE4E65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J24</xm:sqref>
        </x14:conditionalFormatting>
        <x14:conditionalFormatting xmlns:xm="http://schemas.microsoft.com/office/excel/2006/main">
          <x14:cfRule type="dataBar" id="{B0569D96-4D3A-425B-98C5-7C348FDE499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F28</xm:sqref>
        </x14:conditionalFormatting>
        <x14:conditionalFormatting xmlns:xm="http://schemas.microsoft.com/office/excel/2006/main">
          <x14:cfRule type="dataBar" id="{18271AD9-8ECA-4FFE-8880-D3A4221F22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F29:F30</xm:sqref>
        </x14:conditionalFormatting>
        <x14:conditionalFormatting xmlns:xm="http://schemas.microsoft.com/office/excel/2006/main">
          <x14:cfRule type="dataBar" id="{05A1CEAB-BE6D-4E84-9314-74544E068A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F26:F27 J26:J27</xm:sqref>
        </x14:conditionalFormatting>
        <x14:conditionalFormatting xmlns:xm="http://schemas.microsoft.com/office/excel/2006/main">
          <x14:cfRule type="dataBar" id="{E6D361B5-723E-4742-A479-1F9EAEDE5B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F31</xm:sqref>
        </x14:conditionalFormatting>
        <x14:conditionalFormatting xmlns:xm="http://schemas.microsoft.com/office/excel/2006/main">
          <x14:cfRule type="dataBar" id="{111B97C8-65B4-4A03-9298-54FDD2E0B0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F32</xm:sqref>
        </x14:conditionalFormatting>
        <x14:conditionalFormatting xmlns:xm="http://schemas.microsoft.com/office/excel/2006/main">
          <x14:cfRule type="dataBar" id="{8E649DBE-1D02-4D90-980B-A6E211A78E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J31:J33</xm:sqref>
        </x14:conditionalFormatting>
        <x14:conditionalFormatting xmlns:xm="http://schemas.microsoft.com/office/excel/2006/main">
          <x14:cfRule type="dataBar" id="{11234A8D-2671-434F-B66C-0F65385C90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AZ9</xm:sqref>
        </x14:conditionalFormatting>
        <x14:conditionalFormatting xmlns:xm="http://schemas.microsoft.com/office/excel/2006/main">
          <x14:cfRule type="dataBar" id="{FAE357F2-1069-448B-8EB2-26C3B844D4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BH9</xm:sqref>
        </x14:conditionalFormatting>
        <x14:conditionalFormatting xmlns:xm="http://schemas.microsoft.com/office/excel/2006/main">
          <x14:cfRule type="dataBar" id="{CBE1FE30-E7F8-43F6-8B71-10F7C29B6F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BH30</xm:sqref>
        </x14:conditionalFormatting>
        <x14:conditionalFormatting xmlns:xm="http://schemas.microsoft.com/office/excel/2006/main">
          <x14:cfRule type="dataBar" id="{83BE02F0-C654-4F3D-81A7-FEE4A7F59C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AZ10</xm:sqref>
        </x14:conditionalFormatting>
        <x14:conditionalFormatting xmlns:xm="http://schemas.microsoft.com/office/excel/2006/main">
          <x14:cfRule type="dataBar" id="{E203E007-1272-4466-A3CF-DC96F6E332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BH10</xm:sqref>
        </x14:conditionalFormatting>
        <x14:conditionalFormatting xmlns:xm="http://schemas.microsoft.com/office/excel/2006/main">
          <x14:cfRule type="dataBar" id="{75DA3463-88F8-45D9-BC8D-16997A5AA6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AZ7:AZ9</xm:sqref>
        </x14:conditionalFormatting>
        <x14:conditionalFormatting xmlns:xm="http://schemas.microsoft.com/office/excel/2006/main">
          <x14:cfRule type="dataBar" id="{BFB58693-63C9-43AE-BCE4-DF46B01373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BH7:BH8</xm:sqref>
        </x14:conditionalFormatting>
        <x14:conditionalFormatting xmlns:xm="http://schemas.microsoft.com/office/excel/2006/main">
          <x14:cfRule type="dataBar" id="{719AC741-DBA3-4893-9C0C-4F3B57DB6A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BH6</xm:sqref>
        </x14:conditionalFormatting>
        <x14:conditionalFormatting xmlns:xm="http://schemas.microsoft.com/office/excel/2006/main">
          <x14:cfRule type="dataBar" id="{E5D96A19-20D0-47A6-A867-5D03CCDF72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AZ6</xm:sqref>
        </x14:conditionalFormatting>
        <x14:conditionalFormatting xmlns:xm="http://schemas.microsoft.com/office/excel/2006/main">
          <x14:cfRule type="dataBar" id="{C93565C0-C0DE-483B-836F-091F30A6E5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AZ11:AZ19</xm:sqref>
        </x14:conditionalFormatting>
        <x14:conditionalFormatting xmlns:xm="http://schemas.microsoft.com/office/excel/2006/main">
          <x14:cfRule type="dataBar" id="{558440EE-58C8-4BD4-8D98-BF63BE5286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BH11:BH23</xm:sqref>
        </x14:conditionalFormatting>
        <x14:conditionalFormatting xmlns:xm="http://schemas.microsoft.com/office/excel/2006/main">
          <x14:cfRule type="dataBar" id="{4F87E94C-2B95-4E43-9553-6A894B7EF9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AZ25</xm:sqref>
        </x14:conditionalFormatting>
        <x14:conditionalFormatting xmlns:xm="http://schemas.microsoft.com/office/excel/2006/main">
          <x14:cfRule type="dataBar" id="{4461C1A1-47EB-48F4-B5AC-D517FE01EBF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AZ26:AZ27</xm:sqref>
        </x14:conditionalFormatting>
        <x14:conditionalFormatting xmlns:xm="http://schemas.microsoft.com/office/excel/2006/main">
          <x14:cfRule type="dataBar" id="{E82B5D34-2856-40FA-AFDA-52D1DC5B22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AZ20:AZ23</xm:sqref>
        </x14:conditionalFormatting>
        <x14:conditionalFormatting xmlns:xm="http://schemas.microsoft.com/office/excel/2006/main">
          <x14:cfRule type="dataBar" id="{36453934-35A9-4C83-95AD-B0A8C09F56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AZ24</xm:sqref>
        </x14:conditionalFormatting>
        <x14:conditionalFormatting xmlns:xm="http://schemas.microsoft.com/office/excel/2006/main">
          <x14:cfRule type="dataBar" id="{E006D61F-F8D5-465B-9584-2A225B168D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BH24:BH25</xm:sqref>
        </x14:conditionalFormatting>
        <x14:conditionalFormatting xmlns:xm="http://schemas.microsoft.com/office/excel/2006/main">
          <x14:cfRule type="dataBar" id="{D6419DFD-4578-4D79-AB6B-B381DC2EFD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AZ30</xm:sqref>
        </x14:conditionalFormatting>
        <x14:conditionalFormatting xmlns:xm="http://schemas.microsoft.com/office/excel/2006/main">
          <x14:cfRule type="dataBar" id="{10CE9250-B917-44DB-A975-2365DBDD17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BH26:BH27</xm:sqref>
        </x14:conditionalFormatting>
        <x14:conditionalFormatting xmlns:xm="http://schemas.microsoft.com/office/excel/2006/main">
          <x14:cfRule type="dataBar" id="{D3D2C9ED-721F-4505-9F98-98237CD8EE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AZ31</xm:sqref>
        </x14:conditionalFormatting>
        <x14:conditionalFormatting xmlns:xm="http://schemas.microsoft.com/office/excel/2006/main">
          <x14:cfRule type="dataBar" id="{0C43C482-4168-4CB2-88D2-3D626C2FCC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BH31</xm:sqref>
        </x14:conditionalFormatting>
        <x14:conditionalFormatting xmlns:xm="http://schemas.microsoft.com/office/excel/2006/main">
          <x14:cfRule type="dataBar" id="{0B84E147-0845-4167-8787-78874FC10E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BH33</xm:sqref>
        </x14:conditionalFormatting>
        <x14:conditionalFormatting xmlns:xm="http://schemas.microsoft.com/office/excel/2006/main">
          <x14:cfRule type="dataBar" id="{0035E0F1-7BA3-4F43-B617-93A93A8707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AZ33</xm:sqref>
        </x14:conditionalFormatting>
        <x14:conditionalFormatting xmlns:xm="http://schemas.microsoft.com/office/excel/2006/main">
          <x14:cfRule type="dataBar" id="{5E52A8D3-30F0-4945-8987-8D201ECEFE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N14 N18 N16 N11:N12</xm:sqref>
        </x14:conditionalFormatting>
        <x14:conditionalFormatting xmlns:xm="http://schemas.microsoft.com/office/excel/2006/main">
          <x14:cfRule type="dataBar" id="{3DD73D65-B232-44CF-BBF0-5C198E880A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N23</xm:sqref>
        </x14:conditionalFormatting>
        <x14:conditionalFormatting xmlns:xm="http://schemas.microsoft.com/office/excel/2006/main">
          <x14:cfRule type="dataBar" id="{7DE352BA-BC5E-4EAB-B3A7-C87F8265F3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N6</xm:sqref>
        </x14:conditionalFormatting>
        <x14:conditionalFormatting xmlns:xm="http://schemas.microsoft.com/office/excel/2006/main">
          <x14:cfRule type="dataBar" id="{7774A2C9-3318-4317-8036-148533E3F7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N22</xm:sqref>
        </x14:conditionalFormatting>
        <x14:conditionalFormatting xmlns:xm="http://schemas.microsoft.com/office/excel/2006/main">
          <x14:cfRule type="dataBar" id="{F05A0072-CFCA-44E9-895F-7F67A728ED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N32</xm:sqref>
        </x14:conditionalFormatting>
        <x14:conditionalFormatting xmlns:xm="http://schemas.microsoft.com/office/excel/2006/main">
          <x14:cfRule type="dataBar" id="{53461844-2185-4DE8-A90E-9E3766C6DC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N7:N8</xm:sqref>
        </x14:conditionalFormatting>
        <x14:conditionalFormatting xmlns:xm="http://schemas.microsoft.com/office/excel/2006/main">
          <x14:cfRule type="dataBar" id="{E4509713-030A-46EB-BE4C-240952F369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N10</xm:sqref>
        </x14:conditionalFormatting>
        <x14:conditionalFormatting xmlns:xm="http://schemas.microsoft.com/office/excel/2006/main">
          <x14:cfRule type="dataBar" id="{242B238D-12E0-4835-BC6F-99538E4748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N9</xm:sqref>
        </x14:conditionalFormatting>
        <x14:conditionalFormatting xmlns:xm="http://schemas.microsoft.com/office/excel/2006/main">
          <x14:cfRule type="dataBar" id="{DCB92A68-CE84-4537-9C17-83C40D392B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N13 N19 N17 N15</xm:sqref>
        </x14:conditionalFormatting>
        <x14:conditionalFormatting xmlns:xm="http://schemas.microsoft.com/office/excel/2006/main">
          <x14:cfRule type="dataBar" id="{43BAA324-74AD-43B1-87BA-42D46D8F71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N20</xm:sqref>
        </x14:conditionalFormatting>
        <x14:conditionalFormatting xmlns:xm="http://schemas.microsoft.com/office/excel/2006/main">
          <x14:cfRule type="dataBar" id="{E2D3083C-3C47-42A0-9013-0B1506176D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N21</xm:sqref>
        </x14:conditionalFormatting>
        <x14:conditionalFormatting xmlns:xm="http://schemas.microsoft.com/office/excel/2006/main">
          <x14:cfRule type="dataBar" id="{68B5057B-6CCC-42D6-B493-565A30CE68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N29:N30</xm:sqref>
        </x14:conditionalFormatting>
        <x14:conditionalFormatting xmlns:xm="http://schemas.microsoft.com/office/excel/2006/main">
          <x14:cfRule type="dataBar" id="{FE3BEE5C-4DD8-40B9-9650-06F224550F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N24</xm:sqref>
        </x14:conditionalFormatting>
        <x14:conditionalFormatting xmlns:xm="http://schemas.microsoft.com/office/excel/2006/main">
          <x14:cfRule type="dataBar" id="{69A76639-C880-4406-8746-DD9E1C1EC3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N28</xm:sqref>
        </x14:conditionalFormatting>
        <x14:conditionalFormatting xmlns:xm="http://schemas.microsoft.com/office/excel/2006/main">
          <x14:cfRule type="dataBar" id="{FF03663F-D261-4912-8B1E-8EA2C4FC57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N26:N27</xm:sqref>
        </x14:conditionalFormatting>
        <x14:conditionalFormatting xmlns:xm="http://schemas.microsoft.com/office/excel/2006/main">
          <x14:cfRule type="dataBar" id="{BC2C469A-C187-44F9-A21E-0E6F7BC8AA5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N31</xm:sqref>
        </x14:conditionalFormatting>
        <x14:conditionalFormatting xmlns:xm="http://schemas.microsoft.com/office/excel/2006/main">
          <x14:cfRule type="dataBar" id="{85D59F9B-ED52-4462-8978-7AB3129AFE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N33</xm:sqref>
        </x14:conditionalFormatting>
        <x14:conditionalFormatting xmlns:xm="http://schemas.microsoft.com/office/excel/2006/main">
          <x14:cfRule type="dataBar" id="{54A209A9-AB8E-4F29-86B4-6A2A0121FA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N34</xm:sqref>
        </x14:conditionalFormatting>
        <x14:conditionalFormatting xmlns:xm="http://schemas.microsoft.com/office/excel/2006/main">
          <x14:cfRule type="dataBar" id="{1C40F2E9-B276-4544-8ED3-072C05CF0B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AD14 AD18 AD16 AD11:AD12</xm:sqref>
        </x14:conditionalFormatting>
        <x14:conditionalFormatting xmlns:xm="http://schemas.microsoft.com/office/excel/2006/main">
          <x14:cfRule type="dataBar" id="{E4F50FD7-ADBB-413F-96EA-F0DF842F0B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AD23</xm:sqref>
        </x14:conditionalFormatting>
        <x14:conditionalFormatting xmlns:xm="http://schemas.microsoft.com/office/excel/2006/main">
          <x14:cfRule type="dataBar" id="{52169457-39EC-44E0-BF05-2F60AE4C0C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AD10</xm:sqref>
        </x14:conditionalFormatting>
        <x14:conditionalFormatting xmlns:xm="http://schemas.microsoft.com/office/excel/2006/main">
          <x14:cfRule type="dataBar" id="{F59C6C8D-28D7-4781-A66A-81C6899418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AD7:AD8</xm:sqref>
        </x14:conditionalFormatting>
        <x14:conditionalFormatting xmlns:xm="http://schemas.microsoft.com/office/excel/2006/main">
          <x14:cfRule type="dataBar" id="{83DA410C-C04E-47C0-B9E1-1A04774578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AD6</xm:sqref>
        </x14:conditionalFormatting>
        <x14:conditionalFormatting xmlns:xm="http://schemas.microsoft.com/office/excel/2006/main">
          <x14:cfRule type="dataBar" id="{66F0788E-6E9D-4E25-9E0C-5DE6CE164C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AD9</xm:sqref>
        </x14:conditionalFormatting>
        <x14:conditionalFormatting xmlns:xm="http://schemas.microsoft.com/office/excel/2006/main">
          <x14:cfRule type="dataBar" id="{3551D69A-6669-4A7D-807A-4CA224F39F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AD13 AD19 AD17 AD15</xm:sqref>
        </x14:conditionalFormatting>
        <x14:conditionalFormatting xmlns:xm="http://schemas.microsoft.com/office/excel/2006/main">
          <x14:cfRule type="dataBar" id="{C4F2453F-2D8D-4CB2-AE93-8F72674606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AD22</xm:sqref>
        </x14:conditionalFormatting>
        <x14:conditionalFormatting xmlns:xm="http://schemas.microsoft.com/office/excel/2006/main">
          <x14:cfRule type="dataBar" id="{21693AE7-958B-4D46-B03F-C38BE4549E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AD24</xm:sqref>
        </x14:conditionalFormatting>
        <x14:conditionalFormatting xmlns:xm="http://schemas.microsoft.com/office/excel/2006/main">
          <x14:cfRule type="dataBar" id="{B4FB0589-73C0-4769-8957-2585C2856B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AD26:AD27</xm:sqref>
        </x14:conditionalFormatting>
        <x14:conditionalFormatting xmlns:xm="http://schemas.microsoft.com/office/excel/2006/main">
          <x14:cfRule type="dataBar" id="{84F0453E-FA92-4ED2-BBC6-788AB4B948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AD31</xm:sqref>
        </x14:conditionalFormatting>
        <x14:conditionalFormatting xmlns:xm="http://schemas.microsoft.com/office/excel/2006/main">
          <x14:cfRule type="dataBar" id="{2CD854AB-A743-4C29-90E9-7C8152531D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AD32</xm:sqref>
        </x14:conditionalFormatting>
        <x14:conditionalFormatting xmlns:xm="http://schemas.microsoft.com/office/excel/2006/main">
          <x14:cfRule type="dataBar" id="{01DD8CAB-36C2-4024-92AA-51DCDDE60E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AD33</xm:sqref>
        </x14:conditionalFormatting>
        <x14:conditionalFormatting xmlns:xm="http://schemas.microsoft.com/office/excel/2006/main">
          <x14:cfRule type="dataBar" id="{665D776E-EA71-4BE2-ABAF-0AEB3618E6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AD34</xm:sqref>
        </x14:conditionalFormatting>
        <x14:conditionalFormatting xmlns:xm="http://schemas.microsoft.com/office/excel/2006/main">
          <x14:cfRule type="dataBar" id="{F7E10868-3F93-4114-BA6F-043AF73A81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AD20</xm:sqref>
        </x14:conditionalFormatting>
        <x14:conditionalFormatting xmlns:xm="http://schemas.microsoft.com/office/excel/2006/main">
          <x14:cfRule type="dataBar" id="{A222875D-ED82-49D9-8977-E43F736CF1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AH9:AI9</xm:sqref>
        </x14:conditionalFormatting>
        <x14:conditionalFormatting xmlns:xm="http://schemas.microsoft.com/office/excel/2006/main">
          <x14:cfRule type="dataBar" id="{DE002A1D-4188-4F15-9B79-E6C594E570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AH23</xm:sqref>
        </x14:conditionalFormatting>
        <x14:conditionalFormatting xmlns:xm="http://schemas.microsoft.com/office/excel/2006/main">
          <x14:cfRule type="dataBar" id="{07A6BF4F-0B84-4A57-96B3-536EDF6BA2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AH13 AH19 AH17 AH15</xm:sqref>
        </x14:conditionalFormatting>
        <x14:conditionalFormatting xmlns:xm="http://schemas.microsoft.com/office/excel/2006/main">
          <x14:cfRule type="dataBar" id="{E607B2E9-4E1D-40D3-9373-6F197BBFC0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AH14 AH18 AH16 AH11:AH12</xm:sqref>
        </x14:conditionalFormatting>
        <x14:conditionalFormatting xmlns:xm="http://schemas.microsoft.com/office/excel/2006/main">
          <x14:cfRule type="dataBar" id="{E4981F6D-93A5-4DFA-A0FA-E993ADEC8A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AH25:AI25</xm:sqref>
        </x14:conditionalFormatting>
        <x14:conditionalFormatting xmlns:xm="http://schemas.microsoft.com/office/excel/2006/main">
          <x14:cfRule type="dataBar" id="{F58D8D02-FE27-4E49-B32B-33C402EA8F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AH10:AI10</xm:sqref>
        </x14:conditionalFormatting>
        <x14:conditionalFormatting xmlns:xm="http://schemas.microsoft.com/office/excel/2006/main">
          <x14:cfRule type="dataBar" id="{15D9AB5B-1A5F-46F1-B5E7-79433C1C4D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AH7:AI8</xm:sqref>
        </x14:conditionalFormatting>
        <x14:conditionalFormatting xmlns:xm="http://schemas.microsoft.com/office/excel/2006/main">
          <x14:cfRule type="dataBar" id="{A3EBFF13-6479-4179-8D4B-8CADCF90D2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AH6:AI6</xm:sqref>
        </x14:conditionalFormatting>
        <x14:conditionalFormatting xmlns:xm="http://schemas.microsoft.com/office/excel/2006/main">
          <x14:cfRule type="dataBar" id="{A1528252-8BBD-4F8F-A7D8-04AB72C123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AH22</xm:sqref>
        </x14:conditionalFormatting>
        <x14:conditionalFormatting xmlns:xm="http://schemas.microsoft.com/office/excel/2006/main">
          <x14:cfRule type="dataBar" id="{6841AA0F-DF49-4E0E-A225-72C7BCE146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AH20</xm:sqref>
        </x14:conditionalFormatting>
        <x14:conditionalFormatting xmlns:xm="http://schemas.microsoft.com/office/excel/2006/main">
          <x14:cfRule type="dataBar" id="{4FF378F8-1642-4E45-9A48-FE0DD638B0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AH21</xm:sqref>
        </x14:conditionalFormatting>
        <x14:conditionalFormatting xmlns:xm="http://schemas.microsoft.com/office/excel/2006/main">
          <x14:cfRule type="dataBar" id="{DAC9A92C-EA7D-4F10-95A2-F933F9E6E4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AH24</xm:sqref>
        </x14:conditionalFormatting>
        <x14:conditionalFormatting xmlns:xm="http://schemas.microsoft.com/office/excel/2006/main">
          <x14:cfRule type="dataBar" id="{B36907E0-4FED-4F48-A41D-4CA5918921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AH26:AH27</xm:sqref>
        </x14:conditionalFormatting>
        <x14:conditionalFormatting xmlns:xm="http://schemas.microsoft.com/office/excel/2006/main">
          <x14:cfRule type="dataBar" id="{5FF1A2FA-8F07-4C61-8156-A60291C1AF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AH31</xm:sqref>
        </x14:conditionalFormatting>
        <x14:conditionalFormatting xmlns:xm="http://schemas.microsoft.com/office/excel/2006/main">
          <x14:cfRule type="dataBar" id="{B87D56B5-0E73-41EB-A040-48FA524166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AH32</xm:sqref>
        </x14:conditionalFormatting>
        <x14:conditionalFormatting xmlns:xm="http://schemas.microsoft.com/office/excel/2006/main">
          <x14:cfRule type="dataBar" id="{939FE9A4-9F43-476B-8AD2-282E0131E3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AH33</xm:sqref>
        </x14:conditionalFormatting>
        <x14:conditionalFormatting xmlns:xm="http://schemas.microsoft.com/office/excel/2006/main">
          <x14:cfRule type="dataBar" id="{10515DB1-08E2-4D1A-900A-ED14786623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AH34</xm:sqref>
        </x14:conditionalFormatting>
        <x14:conditionalFormatting xmlns:xm="http://schemas.microsoft.com/office/excel/2006/main">
          <x14:cfRule type="dataBar" id="{88120151-3385-4F54-9AE1-288CBF970C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BD9</xm:sqref>
        </x14:conditionalFormatting>
        <x14:conditionalFormatting xmlns:xm="http://schemas.microsoft.com/office/excel/2006/main">
          <x14:cfRule type="dataBar" id="{D25EE84E-FFFA-409F-B8E8-7507E4F5D7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BD22</xm:sqref>
        </x14:conditionalFormatting>
        <x14:conditionalFormatting xmlns:xm="http://schemas.microsoft.com/office/excel/2006/main">
          <x14:cfRule type="dataBar" id="{008273FE-9960-4FDF-9474-0C4CB48F0E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BD19 BD13 BD17 BD15</xm:sqref>
        </x14:conditionalFormatting>
        <x14:conditionalFormatting xmlns:xm="http://schemas.microsoft.com/office/excel/2006/main">
          <x14:cfRule type="dataBar" id="{D4EEDC69-7FBC-47CA-BE2A-8E689BDB5A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BD10</xm:sqref>
        </x14:conditionalFormatting>
        <x14:conditionalFormatting xmlns:xm="http://schemas.microsoft.com/office/excel/2006/main">
          <x14:cfRule type="dataBar" id="{0E1A6D4F-196B-45D8-9A04-D023BB71AE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BD7:BD8</xm:sqref>
        </x14:conditionalFormatting>
        <x14:conditionalFormatting xmlns:xm="http://schemas.microsoft.com/office/excel/2006/main">
          <x14:cfRule type="dataBar" id="{B24B6B52-1549-4C6C-BF1E-CD08D61874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BD6</xm:sqref>
        </x14:conditionalFormatting>
        <x14:conditionalFormatting xmlns:xm="http://schemas.microsoft.com/office/excel/2006/main">
          <x14:cfRule type="dataBar" id="{0EC27948-C4CD-4202-904E-AB4032CB908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BD20</xm:sqref>
        </x14:conditionalFormatting>
        <x14:conditionalFormatting xmlns:xm="http://schemas.microsoft.com/office/excel/2006/main">
          <x14:cfRule type="dataBar" id="{84C003AD-26C0-4418-8DA8-8E122FF702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BD18 BD14 BD16 BD11:BD12</xm:sqref>
        </x14:conditionalFormatting>
        <x14:conditionalFormatting xmlns:xm="http://schemas.microsoft.com/office/excel/2006/main">
          <x14:cfRule type="dataBar" id="{3BBEE0CE-9BAF-4B3B-A758-69CD5A8283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BD23</xm:sqref>
        </x14:conditionalFormatting>
        <x14:conditionalFormatting xmlns:xm="http://schemas.microsoft.com/office/excel/2006/main">
          <x14:cfRule type="dataBar" id="{01C08F50-A596-4CA7-BC1D-67387FDF75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BD26:BD27</xm:sqref>
        </x14:conditionalFormatting>
        <x14:conditionalFormatting xmlns:xm="http://schemas.microsoft.com/office/excel/2006/main">
          <x14:cfRule type="dataBar" id="{A5BE718C-70B0-4EBB-964B-67E4EDBE7F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BD21</xm:sqref>
        </x14:conditionalFormatting>
        <x14:conditionalFormatting xmlns:xm="http://schemas.microsoft.com/office/excel/2006/main">
          <x14:cfRule type="dataBar" id="{D65A8FF2-26D6-4138-AABE-85576BCF52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BD25</xm:sqref>
        </x14:conditionalFormatting>
        <x14:conditionalFormatting xmlns:xm="http://schemas.microsoft.com/office/excel/2006/main">
          <x14:cfRule type="dataBar" id="{08966DC3-9FBF-4B6E-BF75-22D803428A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BD24</xm:sqref>
        </x14:conditionalFormatting>
        <x14:conditionalFormatting xmlns:xm="http://schemas.microsoft.com/office/excel/2006/main">
          <x14:cfRule type="dataBar" id="{5A0CE328-163D-4735-8567-7BC8B67F72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BD30</xm:sqref>
        </x14:conditionalFormatting>
        <x14:conditionalFormatting xmlns:xm="http://schemas.microsoft.com/office/excel/2006/main">
          <x14:cfRule type="dataBar" id="{17188BBF-1BAD-4DEF-A14D-74C5A57ABA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BD31</xm:sqref>
        </x14:conditionalFormatting>
        <x14:conditionalFormatting xmlns:xm="http://schemas.microsoft.com/office/excel/2006/main">
          <x14:cfRule type="dataBar" id="{F5FECBC8-1A5E-42DE-BEAE-ECAB293943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BD33</xm:sqref>
        </x14:conditionalFormatting>
        <x14:conditionalFormatting xmlns:xm="http://schemas.microsoft.com/office/excel/2006/main">
          <x14:cfRule type="dataBar" id="{73ECFF15-5805-47F2-B1B6-39B06178DE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BD34</xm:sqref>
        </x14:conditionalFormatting>
        <x14:conditionalFormatting xmlns:xm="http://schemas.microsoft.com/office/excel/2006/main">
          <x14:cfRule type="dataBar" id="{2E750249-6F60-4638-8462-53597FF9FF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BV32</xm:sqref>
        </x14:conditionalFormatting>
        <x14:conditionalFormatting xmlns:xm="http://schemas.microsoft.com/office/excel/2006/main">
          <x14:cfRule type="dataBar" id="{05C0D949-2B39-4761-9EA0-FD34230093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BV9</xm:sqref>
        </x14:conditionalFormatting>
        <x14:conditionalFormatting xmlns:xm="http://schemas.microsoft.com/office/excel/2006/main">
          <x14:cfRule type="dataBar" id="{8616875A-5D24-4DF9-8ED7-328EEF0235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BV23</xm:sqref>
        </x14:conditionalFormatting>
        <x14:conditionalFormatting xmlns:xm="http://schemas.microsoft.com/office/excel/2006/main">
          <x14:cfRule type="dataBar" id="{F8F2014D-DD9A-4956-A49F-A1748571D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BV10</xm:sqref>
        </x14:conditionalFormatting>
        <x14:conditionalFormatting xmlns:xm="http://schemas.microsoft.com/office/excel/2006/main">
          <x14:cfRule type="dataBar" id="{85C632EA-5533-4CA6-B15F-E527471FA8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BV7:BV8</xm:sqref>
        </x14:conditionalFormatting>
        <x14:conditionalFormatting xmlns:xm="http://schemas.microsoft.com/office/excel/2006/main">
          <x14:cfRule type="dataBar" id="{E1C833E4-E682-426E-AD4D-41F04420EC7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BV6</xm:sqref>
        </x14:conditionalFormatting>
        <x14:conditionalFormatting xmlns:xm="http://schemas.microsoft.com/office/excel/2006/main">
          <x14:cfRule type="dataBar" id="{D4141C64-9236-47BA-9D76-97A90B1E93D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BV13 BV19 BV17 BV15</xm:sqref>
        </x14:conditionalFormatting>
        <x14:conditionalFormatting xmlns:xm="http://schemas.microsoft.com/office/excel/2006/main">
          <x14:cfRule type="dataBar" id="{C448D0ED-8C8C-4051-91FD-6F927E82D9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BV14 BV18 BV16 BV11:BV12</xm:sqref>
        </x14:conditionalFormatting>
        <x14:conditionalFormatting xmlns:xm="http://schemas.microsoft.com/office/excel/2006/main">
          <x14:cfRule type="dataBar" id="{E7BD71E5-D291-4487-A961-9EF1FD92BC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BV22</xm:sqref>
        </x14:conditionalFormatting>
        <x14:conditionalFormatting xmlns:xm="http://schemas.microsoft.com/office/excel/2006/main">
          <x14:cfRule type="dataBar" id="{981F4E55-93EA-42BD-84B0-328772AE66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BV20</xm:sqref>
        </x14:conditionalFormatting>
        <x14:conditionalFormatting xmlns:xm="http://schemas.microsoft.com/office/excel/2006/main">
          <x14:cfRule type="dataBar" id="{CCCF7307-61CC-4BBB-85E8-A698C19673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BV21</xm:sqref>
        </x14:conditionalFormatting>
        <x14:conditionalFormatting xmlns:xm="http://schemas.microsoft.com/office/excel/2006/main">
          <x14:cfRule type="dataBar" id="{0182D576-A660-4FB4-8332-B639B6C2B2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BV26:BV27</xm:sqref>
        </x14:conditionalFormatting>
        <x14:conditionalFormatting xmlns:xm="http://schemas.microsoft.com/office/excel/2006/main">
          <x14:cfRule type="dataBar" id="{31A941E0-9EFE-46DF-8C74-4F3CA215E3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BV30</xm:sqref>
        </x14:conditionalFormatting>
        <x14:conditionalFormatting xmlns:xm="http://schemas.microsoft.com/office/excel/2006/main">
          <x14:cfRule type="dataBar" id="{4E06A796-CFFC-4E44-9C69-87EA5AC50A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BV31</xm:sqref>
        </x14:conditionalFormatting>
        <x14:conditionalFormatting xmlns:xm="http://schemas.microsoft.com/office/excel/2006/main">
          <x14:cfRule type="dataBar" id="{FDF8F0AF-0A42-4BB5-AA4E-40850F46A7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BV33</xm:sqref>
        </x14:conditionalFormatting>
        <x14:conditionalFormatting xmlns:xm="http://schemas.microsoft.com/office/excel/2006/main">
          <x14:cfRule type="dataBar" id="{0AE7C684-37DB-4292-B84F-3621485AB8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BV34</xm:sqref>
        </x14:conditionalFormatting>
        <x14:conditionalFormatting xmlns:xm="http://schemas.microsoft.com/office/excel/2006/main">
          <x14:cfRule type="dataBar" id="{859E0EC7-1B95-4450-822B-74979037A6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BV24</xm:sqref>
        </x14:conditionalFormatting>
        <x14:conditionalFormatting xmlns:xm="http://schemas.microsoft.com/office/excel/2006/main">
          <x14:cfRule type="dataBar" id="{C6EAA4D3-4130-4EE6-80F9-BAEF383B362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BV25</xm:sqref>
        </x14:conditionalFormatting>
        <x14:conditionalFormatting xmlns:xm="http://schemas.microsoft.com/office/excel/2006/main">
          <x14:cfRule type="dataBar" id="{C2401FA3-3ABA-418D-97F8-AA29BFE370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BZ14 BZ18 BZ16 BZ11:BZ12</xm:sqref>
        </x14:conditionalFormatting>
        <x14:conditionalFormatting xmlns:xm="http://schemas.microsoft.com/office/excel/2006/main">
          <x14:cfRule type="dataBar" id="{25CEEC39-A9EE-4CDC-9F38-7ABB90F6C5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CD13 CD19 CD17 CD15</xm:sqref>
        </x14:conditionalFormatting>
        <x14:conditionalFormatting xmlns:xm="http://schemas.microsoft.com/office/excel/2006/main">
          <x14:cfRule type="dataBar" id="{42B7EB5F-C14B-4A8C-AF39-7B484E8E90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BZ9</xm:sqref>
        </x14:conditionalFormatting>
        <x14:conditionalFormatting xmlns:xm="http://schemas.microsoft.com/office/excel/2006/main">
          <x14:cfRule type="dataBar" id="{19AF289B-7B4A-4491-9BC7-B90E67DC73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CD9</xm:sqref>
        </x14:conditionalFormatting>
        <x14:conditionalFormatting xmlns:xm="http://schemas.microsoft.com/office/excel/2006/main">
          <x14:cfRule type="dataBar" id="{6CB9EE3A-9367-4438-9041-1F6FD6E56B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CD14 CD18 CD16 CD11:CD12</xm:sqref>
        </x14:conditionalFormatting>
        <x14:conditionalFormatting xmlns:xm="http://schemas.microsoft.com/office/excel/2006/main">
          <x14:cfRule type="dataBar" id="{4B860A2D-279D-449D-94E0-917C70A22C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BZ13 BZ19 BZ17 BZ15</xm:sqref>
        </x14:conditionalFormatting>
        <x14:conditionalFormatting xmlns:xm="http://schemas.microsoft.com/office/excel/2006/main">
          <x14:cfRule type="dataBar" id="{24A90CFE-D3A2-4FFA-A9EC-B0BFB3E904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BZ10</xm:sqref>
        </x14:conditionalFormatting>
        <x14:conditionalFormatting xmlns:xm="http://schemas.microsoft.com/office/excel/2006/main">
          <x14:cfRule type="dataBar" id="{D09111FC-2E3D-40C8-92CC-5E9308B93F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BZ7:BZ8</xm:sqref>
        </x14:conditionalFormatting>
        <x14:conditionalFormatting xmlns:xm="http://schemas.microsoft.com/office/excel/2006/main">
          <x14:cfRule type="dataBar" id="{D2AAAB6A-CFAF-44FE-B64C-A244A2EE3B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BZ6</xm:sqref>
        </x14:conditionalFormatting>
        <x14:conditionalFormatting xmlns:xm="http://schemas.microsoft.com/office/excel/2006/main">
          <x14:cfRule type="dataBar" id="{2AD51408-CCD4-47A2-8190-5BA20ACED7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CD10</xm:sqref>
        </x14:conditionalFormatting>
        <x14:conditionalFormatting xmlns:xm="http://schemas.microsoft.com/office/excel/2006/main">
          <x14:cfRule type="dataBar" id="{32231829-DF7B-4CDC-BA38-24AAF205A6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CD6</xm:sqref>
        </x14:conditionalFormatting>
        <x14:conditionalFormatting xmlns:xm="http://schemas.microsoft.com/office/excel/2006/main">
          <x14:cfRule type="dataBar" id="{445BD80B-0D78-4629-AF87-A2A46559C5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CD7:CD8</xm:sqref>
        </x14:conditionalFormatting>
        <x14:conditionalFormatting xmlns:xm="http://schemas.microsoft.com/office/excel/2006/main">
          <x14:cfRule type="dataBar" id="{E34062B6-B1D5-44F0-A530-89A11B7A38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BZ23</xm:sqref>
        </x14:conditionalFormatting>
        <x14:conditionalFormatting xmlns:xm="http://schemas.microsoft.com/office/excel/2006/main">
          <x14:cfRule type="dataBar" id="{F0499AD9-D8E8-42A7-941F-B592F9F6BD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CD23</xm:sqref>
        </x14:conditionalFormatting>
        <x14:conditionalFormatting xmlns:xm="http://schemas.microsoft.com/office/excel/2006/main">
          <x14:cfRule type="dataBar" id="{6BA90FF5-13D5-4512-9336-186E36F0AE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BZ22</xm:sqref>
        </x14:conditionalFormatting>
        <x14:conditionalFormatting xmlns:xm="http://schemas.microsoft.com/office/excel/2006/main">
          <x14:cfRule type="dataBar" id="{1E20956E-21FD-4DF8-B727-76D1EB007A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CD22</xm:sqref>
        </x14:conditionalFormatting>
        <x14:conditionalFormatting xmlns:xm="http://schemas.microsoft.com/office/excel/2006/main">
          <x14:cfRule type="dataBar" id="{271E78A8-6D07-4CC5-A74D-C0075FBE26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BZ20</xm:sqref>
        </x14:conditionalFormatting>
        <x14:conditionalFormatting xmlns:xm="http://schemas.microsoft.com/office/excel/2006/main">
          <x14:cfRule type="dataBar" id="{5336D68B-EF89-4476-B7A9-851F31E3E0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CD20</xm:sqref>
        </x14:conditionalFormatting>
        <x14:conditionalFormatting xmlns:xm="http://schemas.microsoft.com/office/excel/2006/main">
          <x14:cfRule type="dataBar" id="{9E4F273A-C635-405F-9D66-F2C7B79820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BZ21</xm:sqref>
        </x14:conditionalFormatting>
        <x14:conditionalFormatting xmlns:xm="http://schemas.microsoft.com/office/excel/2006/main">
          <x14:cfRule type="dataBar" id="{0368F9ED-8AFD-4FEC-9006-51971ABB61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CD21</xm:sqref>
        </x14:conditionalFormatting>
        <x14:conditionalFormatting xmlns:xm="http://schemas.microsoft.com/office/excel/2006/main">
          <x14:cfRule type="dataBar" id="{ADA96181-513E-4A6A-8156-AC60CB4CBF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CD24:CD25</xm:sqref>
        </x14:conditionalFormatting>
        <x14:conditionalFormatting xmlns:xm="http://schemas.microsoft.com/office/excel/2006/main">
          <x14:cfRule type="dataBar" id="{79FEFD76-7013-47E9-A30A-B676E14D50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BZ24:BZ25</xm:sqref>
        </x14:conditionalFormatting>
        <x14:conditionalFormatting xmlns:xm="http://schemas.microsoft.com/office/excel/2006/main">
          <x14:cfRule type="dataBar" id="{D36247F6-9375-4399-BA92-ED280B356F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BZ26:BZ27</xm:sqref>
        </x14:conditionalFormatting>
        <x14:conditionalFormatting xmlns:xm="http://schemas.microsoft.com/office/excel/2006/main">
          <x14:cfRule type="dataBar" id="{531C8A5B-BE0E-40B4-B11C-4E811C5D84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CD26:CD27</xm:sqref>
        </x14:conditionalFormatting>
        <x14:conditionalFormatting xmlns:xm="http://schemas.microsoft.com/office/excel/2006/main">
          <x14:cfRule type="dataBar" id="{CB8F4C6A-6E4D-40FB-A9A4-F5583923CE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BZ30</xm:sqref>
        </x14:conditionalFormatting>
        <x14:conditionalFormatting xmlns:xm="http://schemas.microsoft.com/office/excel/2006/main">
          <x14:cfRule type="dataBar" id="{0B9102D9-2348-4A92-8D33-65EFAB5FC73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CD30</xm:sqref>
        </x14:conditionalFormatting>
        <x14:conditionalFormatting xmlns:xm="http://schemas.microsoft.com/office/excel/2006/main">
          <x14:cfRule type="dataBar" id="{7BDCCF92-734F-4848-ACDB-41C8062CA3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BZ31 CD31</xm:sqref>
        </x14:conditionalFormatting>
        <x14:conditionalFormatting xmlns:xm="http://schemas.microsoft.com/office/excel/2006/main">
          <x14:cfRule type="dataBar" id="{B81054C2-83BF-4410-AD46-4BBBA05B72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BZ33 CD33</xm:sqref>
        </x14:conditionalFormatting>
        <x14:conditionalFormatting xmlns:xm="http://schemas.microsoft.com/office/excel/2006/main">
          <x14:cfRule type="dataBar" id="{64426AE7-2B2D-48D6-AE6F-8407CF1FFB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BZ34</xm:sqref>
        </x14:conditionalFormatting>
        <x14:conditionalFormatting xmlns:xm="http://schemas.microsoft.com/office/excel/2006/main">
          <x14:cfRule type="dataBar" id="{F493666F-5896-42ED-82D9-B50F1E3BAF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CD34</xm:sqref>
        </x14:conditionalFormatting>
        <x14:conditionalFormatting xmlns:xm="http://schemas.microsoft.com/office/excel/2006/main">
          <x14:cfRule type="dataBar" id="{12806A57-4AB8-4EFC-A170-2247C14D6C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BZ32</xm:sqref>
        </x14:conditionalFormatting>
        <x14:conditionalFormatting xmlns:xm="http://schemas.microsoft.com/office/excel/2006/main">
          <x14:cfRule type="dataBar" id="{EBEE4410-241D-400A-B08D-20B4DD706D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CD32</xm:sqref>
        </x14:conditionalFormatting>
        <x14:conditionalFormatting xmlns:xm="http://schemas.microsoft.com/office/excel/2006/main">
          <x14:cfRule type="dataBar" id="{A5DDD95B-550E-4538-B903-B1522A95F2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R14 R18 R16 R11:R12</xm:sqref>
        </x14:conditionalFormatting>
        <x14:conditionalFormatting xmlns:xm="http://schemas.microsoft.com/office/excel/2006/main">
          <x14:cfRule type="dataBar" id="{5A4AA658-79A2-444B-830C-5B9C6C7E55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R13 R19 R17 R15</xm:sqref>
        </x14:conditionalFormatting>
        <x14:conditionalFormatting xmlns:xm="http://schemas.microsoft.com/office/excel/2006/main">
          <x14:cfRule type="dataBar" id="{857D4207-F153-4B28-A080-4549F2301B2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R22</xm:sqref>
        </x14:conditionalFormatting>
        <x14:conditionalFormatting xmlns:xm="http://schemas.microsoft.com/office/excel/2006/main">
          <x14:cfRule type="dataBar" id="{4C6B95EA-4DD8-4DE2-B368-F0BE2838F3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R10</xm:sqref>
        </x14:conditionalFormatting>
        <x14:conditionalFormatting xmlns:xm="http://schemas.microsoft.com/office/excel/2006/main">
          <x14:cfRule type="dataBar" id="{F60E0CB0-FAE3-4C1D-A24B-C1F2444A56A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R7:R8</xm:sqref>
        </x14:conditionalFormatting>
        <x14:conditionalFormatting xmlns:xm="http://schemas.microsoft.com/office/excel/2006/main">
          <x14:cfRule type="dataBar" id="{64DB16A4-B5C2-4D50-80CF-51F43A8532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R6</xm:sqref>
        </x14:conditionalFormatting>
        <x14:conditionalFormatting xmlns:xm="http://schemas.microsoft.com/office/excel/2006/main">
          <x14:cfRule type="dataBar" id="{02A46928-4C0F-4DEA-BA46-77A24DE326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R9</xm:sqref>
        </x14:conditionalFormatting>
        <x14:conditionalFormatting xmlns:xm="http://schemas.microsoft.com/office/excel/2006/main">
          <x14:cfRule type="dataBar" id="{B1D3F3E3-C17B-4911-BF3C-D04547DEDAD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R23</xm:sqref>
        </x14:conditionalFormatting>
        <x14:conditionalFormatting xmlns:xm="http://schemas.microsoft.com/office/excel/2006/main">
          <x14:cfRule type="dataBar" id="{50B31CBD-ED1E-45DC-9E32-743DDAA636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R20</xm:sqref>
        </x14:conditionalFormatting>
        <x14:conditionalFormatting xmlns:xm="http://schemas.microsoft.com/office/excel/2006/main">
          <x14:cfRule type="dataBar" id="{27FE31CB-AC1F-47FE-8ECF-830686AA52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R21</xm:sqref>
        </x14:conditionalFormatting>
        <x14:conditionalFormatting xmlns:xm="http://schemas.microsoft.com/office/excel/2006/main">
          <x14:cfRule type="dataBar" id="{E864A695-163D-4921-95EE-C112E8FAD2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R24</xm:sqref>
        </x14:conditionalFormatting>
        <x14:conditionalFormatting xmlns:xm="http://schemas.microsoft.com/office/excel/2006/main">
          <x14:cfRule type="dataBar" id="{F9DF9580-3A83-419F-84E4-DC61C9178A9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R26:R27</xm:sqref>
        </x14:conditionalFormatting>
        <x14:conditionalFormatting xmlns:xm="http://schemas.microsoft.com/office/excel/2006/main">
          <x14:cfRule type="dataBar" id="{A856ABAF-8FB3-40B9-8895-90923B36D0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R31</xm:sqref>
        </x14:conditionalFormatting>
        <x14:conditionalFormatting xmlns:xm="http://schemas.microsoft.com/office/excel/2006/main">
          <x14:cfRule type="dataBar" id="{76314787-8AC3-4639-92DD-109A433B42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R32</xm:sqref>
        </x14:conditionalFormatting>
        <x14:conditionalFormatting xmlns:xm="http://schemas.microsoft.com/office/excel/2006/main">
          <x14:cfRule type="dataBar" id="{6E00C59F-65A6-42C7-BFC6-95139046ED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D93685A1-E398-4919-851D-E7D62BC76A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R33</xm:sqref>
        </x14:conditionalFormatting>
        <x14:conditionalFormatting xmlns:xm="http://schemas.microsoft.com/office/excel/2006/main">
          <x14:cfRule type="dataBar" id="{17B36790-5819-4FF5-9E97-776C6B4B61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R34</xm:sqref>
        </x14:conditionalFormatting>
        <x14:conditionalFormatting xmlns:xm="http://schemas.microsoft.com/office/excel/2006/main">
          <x14:cfRule type="dataBar" id="{ED1CFDEA-A0F4-4E24-91D8-C8506B9AF7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V18 V14 V16 V11:V12</xm:sqref>
        </x14:conditionalFormatting>
        <x14:conditionalFormatting xmlns:xm="http://schemas.microsoft.com/office/excel/2006/main">
          <x14:cfRule type="dataBar" id="{0B516BAE-1E1E-418B-85FA-D58F99847B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Z14 Z18 Z16 Z11:Z12</xm:sqref>
        </x14:conditionalFormatting>
        <x14:conditionalFormatting xmlns:xm="http://schemas.microsoft.com/office/excel/2006/main">
          <x14:cfRule type="dataBar" id="{76A28029-FA32-470D-9656-D0A239594E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V19 V13 V17 V15</xm:sqref>
        </x14:conditionalFormatting>
        <x14:conditionalFormatting xmlns:xm="http://schemas.microsoft.com/office/excel/2006/main">
          <x14:cfRule type="dataBar" id="{BE02ECEB-96D0-4138-8A23-D6DEB0092B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Z13 Z17 Z15 Z19:Z20</xm:sqref>
        </x14:conditionalFormatting>
        <x14:conditionalFormatting xmlns:xm="http://schemas.microsoft.com/office/excel/2006/main">
          <x14:cfRule type="dataBar" id="{0F447591-B87F-4A76-B2B2-6B281EC6BFF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V22</xm:sqref>
        </x14:conditionalFormatting>
        <x14:conditionalFormatting xmlns:xm="http://schemas.microsoft.com/office/excel/2006/main">
          <x14:cfRule type="dataBar" id="{7CEDCD93-8AFA-4F39-A83F-4BDF84B3B1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Z6</xm:sqref>
        </x14:conditionalFormatting>
        <x14:conditionalFormatting xmlns:xm="http://schemas.microsoft.com/office/excel/2006/main">
          <x14:cfRule type="dataBar" id="{6E79203D-4E2C-4067-85F3-9EE7B896C4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Z10</xm:sqref>
        </x14:conditionalFormatting>
        <x14:conditionalFormatting xmlns:xm="http://schemas.microsoft.com/office/excel/2006/main">
          <x14:cfRule type="dataBar" id="{58098975-E419-40DD-9D06-77C0A085E6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V10</xm:sqref>
        </x14:conditionalFormatting>
        <x14:conditionalFormatting xmlns:xm="http://schemas.microsoft.com/office/excel/2006/main">
          <x14:cfRule type="dataBar" id="{FF70D92E-FCDB-483D-B830-03F2ED4870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V7:V8</xm:sqref>
        </x14:conditionalFormatting>
        <x14:conditionalFormatting xmlns:xm="http://schemas.microsoft.com/office/excel/2006/main">
          <x14:cfRule type="dataBar" id="{9C33F4B5-78CB-4674-90EA-0FF260BBBDB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Z7:Z8</xm:sqref>
        </x14:conditionalFormatting>
        <x14:conditionalFormatting xmlns:xm="http://schemas.microsoft.com/office/excel/2006/main">
          <x14:cfRule type="dataBar" id="{C2C4E9B8-E13E-4144-B0F8-FCEEE3BBC7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V6</xm:sqref>
        </x14:conditionalFormatting>
        <x14:conditionalFormatting xmlns:xm="http://schemas.microsoft.com/office/excel/2006/main">
          <x14:cfRule type="dataBar" id="{AB61E797-411E-42E4-B2B7-8E018067A4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Z9</xm:sqref>
        </x14:conditionalFormatting>
        <x14:conditionalFormatting xmlns:xm="http://schemas.microsoft.com/office/excel/2006/main">
          <x14:cfRule type="dataBar" id="{34D91E1E-BCC0-403A-AB4D-7923B0B5D4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V9</xm:sqref>
        </x14:conditionalFormatting>
        <x14:conditionalFormatting xmlns:xm="http://schemas.microsoft.com/office/excel/2006/main">
          <x14:cfRule type="dataBar" id="{E0535CF8-1B75-403E-A901-9014378B6C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V23</xm:sqref>
        </x14:conditionalFormatting>
        <x14:conditionalFormatting xmlns:xm="http://schemas.microsoft.com/office/excel/2006/main">
          <x14:cfRule type="dataBar" id="{73EA15BE-A631-4463-82FE-60B0E47D3D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Z23</xm:sqref>
        </x14:conditionalFormatting>
        <x14:conditionalFormatting xmlns:xm="http://schemas.microsoft.com/office/excel/2006/main">
          <x14:cfRule type="dataBar" id="{D8B2FBFD-AB41-4063-A6C6-8F77E6BB17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Z22</xm:sqref>
        </x14:conditionalFormatting>
        <x14:conditionalFormatting xmlns:xm="http://schemas.microsoft.com/office/excel/2006/main">
          <x14:cfRule type="dataBar" id="{E553F8BC-0C12-4E5B-A066-4D502BAA98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V20</xm:sqref>
        </x14:conditionalFormatting>
        <x14:conditionalFormatting xmlns:xm="http://schemas.microsoft.com/office/excel/2006/main">
          <x14:cfRule type="dataBar" id="{81E7D217-66A1-4667-A669-F9807A5096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AF42FEFC-9BD9-4158-B4BA-A88B1D8920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Z21</xm:sqref>
        </x14:conditionalFormatting>
        <x14:conditionalFormatting xmlns:xm="http://schemas.microsoft.com/office/excel/2006/main">
          <x14:cfRule type="dataBar" id="{A7D0AEE4-DA17-4EC0-8B99-B86282E75D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V24</xm:sqref>
        </x14:conditionalFormatting>
        <x14:conditionalFormatting xmlns:xm="http://schemas.microsoft.com/office/excel/2006/main">
          <x14:cfRule type="dataBar" id="{6AD8FA15-3177-474B-AF82-365321853B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Z24</xm:sqref>
        </x14:conditionalFormatting>
        <x14:conditionalFormatting xmlns:xm="http://schemas.microsoft.com/office/excel/2006/main">
          <x14:cfRule type="dataBar" id="{DE16F8E7-24B3-44F7-8B7D-5BD2BFA088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V26:V27 Z26:Z27</xm:sqref>
        </x14:conditionalFormatting>
        <x14:conditionalFormatting xmlns:xm="http://schemas.microsoft.com/office/excel/2006/main">
          <x14:cfRule type="dataBar" id="{9B7C77A7-9BBE-4561-B6DA-461AA16720E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V31</xm:sqref>
        </x14:conditionalFormatting>
        <x14:conditionalFormatting xmlns:xm="http://schemas.microsoft.com/office/excel/2006/main">
          <x14:cfRule type="dataBar" id="{ACC5012A-E034-44C2-9D80-5B8F7E1225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V32</xm:sqref>
        </x14:conditionalFormatting>
        <x14:conditionalFormatting xmlns:xm="http://schemas.microsoft.com/office/excel/2006/main">
          <x14:cfRule type="dataBar" id="{FD694541-6F46-4CFA-AB10-EB173783DE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Z31</xm:sqref>
        </x14:conditionalFormatting>
        <x14:conditionalFormatting xmlns:xm="http://schemas.microsoft.com/office/excel/2006/main">
          <x14:cfRule type="dataBar" id="{1B79376E-9BA8-4010-B07E-086357C810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Z32</xm:sqref>
        </x14:conditionalFormatting>
        <x14:conditionalFormatting xmlns:xm="http://schemas.microsoft.com/office/excel/2006/main">
          <x14:cfRule type="dataBar" id="{DA4522A7-8047-4B6A-8BE0-9BD4D3FAD3A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Z33</xm:sqref>
        </x14:conditionalFormatting>
        <x14:conditionalFormatting xmlns:xm="http://schemas.microsoft.com/office/excel/2006/main">
          <x14:cfRule type="dataBar" id="{280EEFAB-F9CA-490D-8541-116EE0F1382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Z34</xm:sqref>
        </x14:conditionalFormatting>
        <x14:conditionalFormatting xmlns:xm="http://schemas.microsoft.com/office/excel/2006/main">
          <x14:cfRule type="dataBar" id="{2F717B11-B4C4-4DA9-99C9-D612903DEE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V34</xm:sqref>
        </x14:conditionalFormatting>
        <x14:conditionalFormatting xmlns:xm="http://schemas.microsoft.com/office/excel/2006/main">
          <x14:cfRule type="dataBar" id="{BAC297BE-1B0B-4D9C-8A2A-6C5DF5958D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Z28</xm:sqref>
        </x14:conditionalFormatting>
        <x14:conditionalFormatting xmlns:xm="http://schemas.microsoft.com/office/excel/2006/main">
          <x14:cfRule type="dataBar" id="{49CC5DEA-DECA-4B9B-AAFE-B4D54FC2F5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AV9</xm:sqref>
        </x14:conditionalFormatting>
        <x14:conditionalFormatting xmlns:xm="http://schemas.microsoft.com/office/excel/2006/main">
          <x14:cfRule type="dataBar" id="{E2452DF5-4850-4266-B26A-ACC0D65B2A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AV13 AV19 AV17 AV15</xm:sqref>
        </x14:conditionalFormatting>
        <x14:conditionalFormatting xmlns:xm="http://schemas.microsoft.com/office/excel/2006/main">
          <x14:cfRule type="dataBar" id="{6D561B4F-5810-49F0-99E9-18A32CE400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AV14 AV18 AV16 AV11:AV12</xm:sqref>
        </x14:conditionalFormatting>
        <x14:conditionalFormatting xmlns:xm="http://schemas.microsoft.com/office/excel/2006/main">
          <x14:cfRule type="dataBar" id="{F7B3424B-B953-4AA2-905A-72029140E4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AV10</xm:sqref>
        </x14:conditionalFormatting>
        <x14:conditionalFormatting xmlns:xm="http://schemas.microsoft.com/office/excel/2006/main">
          <x14:cfRule type="dataBar" id="{5D275EE9-8B72-4A3F-AC6B-2151C8E50A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AV7:AV8</xm:sqref>
        </x14:conditionalFormatting>
        <x14:conditionalFormatting xmlns:xm="http://schemas.microsoft.com/office/excel/2006/main">
          <x14:cfRule type="dataBar" id="{04B9500C-5F46-47E3-996D-7EE052A826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AV6</xm:sqref>
        </x14:conditionalFormatting>
        <x14:conditionalFormatting xmlns:xm="http://schemas.microsoft.com/office/excel/2006/main">
          <x14:cfRule type="dataBar" id="{674C8E06-5EAC-4834-BA1E-A909E89E7E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AV20:AV23</xm:sqref>
        </x14:conditionalFormatting>
        <x14:conditionalFormatting xmlns:xm="http://schemas.microsoft.com/office/excel/2006/main">
          <x14:cfRule type="dataBar" id="{852614D1-3177-4878-BA09-7004A11CA8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AV25</xm:sqref>
        </x14:conditionalFormatting>
        <x14:conditionalFormatting xmlns:xm="http://schemas.microsoft.com/office/excel/2006/main">
          <x14:cfRule type="dataBar" id="{1D3A489B-A2EA-4CF0-BF75-343F1012F9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AV24</xm:sqref>
        </x14:conditionalFormatting>
        <x14:conditionalFormatting xmlns:xm="http://schemas.microsoft.com/office/excel/2006/main">
          <x14:cfRule type="dataBar" id="{0ED3B2EB-D310-4397-8B76-4194CFFD4E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AV26:AV27</xm:sqref>
        </x14:conditionalFormatting>
        <x14:conditionalFormatting xmlns:xm="http://schemas.microsoft.com/office/excel/2006/main">
          <x14:cfRule type="dataBar" id="{7B85A4FE-F1BC-4A1E-A46C-D903E5D02E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AV30</xm:sqref>
        </x14:conditionalFormatting>
        <x14:conditionalFormatting xmlns:xm="http://schemas.microsoft.com/office/excel/2006/main">
          <x14:cfRule type="dataBar" id="{CD70EDC1-5131-4468-B0B5-ED1A586745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AV31</xm:sqref>
        </x14:conditionalFormatting>
        <x14:conditionalFormatting xmlns:xm="http://schemas.microsoft.com/office/excel/2006/main">
          <x14:cfRule type="dataBar" id="{CF59EACD-5645-453A-8571-80527AE6A5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AV33</xm:sqref>
        </x14:conditionalFormatting>
        <x14:conditionalFormatting xmlns:xm="http://schemas.microsoft.com/office/excel/2006/main">
          <x14:cfRule type="dataBar" id="{73270961-C542-4244-ABFB-4D1F0CE725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AV34</xm:sqref>
        </x14:conditionalFormatting>
        <x14:conditionalFormatting xmlns:xm="http://schemas.microsoft.com/office/excel/2006/main">
          <x14:cfRule type="dataBar" id="{F27684F6-FCAC-43F9-B65F-5D8AA70330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CL10</xm:sqref>
        </x14:conditionalFormatting>
        <x14:conditionalFormatting xmlns:xm="http://schemas.microsoft.com/office/excel/2006/main">
          <x14:cfRule type="dataBar" id="{54CBA3B0-AAB2-4346-8BA5-02C7B49201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CH9</xm:sqref>
        </x14:conditionalFormatting>
        <x14:conditionalFormatting xmlns:xm="http://schemas.microsoft.com/office/excel/2006/main">
          <x14:cfRule type="dataBar" id="{A762B311-7CBC-4CA2-A8D2-7F7DBF58C1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CL9</xm:sqref>
        </x14:conditionalFormatting>
        <x14:conditionalFormatting xmlns:xm="http://schemas.microsoft.com/office/excel/2006/main">
          <x14:cfRule type="dataBar" id="{C79D9351-A8F6-45B0-B716-08C96C97C05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CH14 CH18 CH16 CH11:CH12</xm:sqref>
        </x14:conditionalFormatting>
        <x14:conditionalFormatting xmlns:xm="http://schemas.microsoft.com/office/excel/2006/main">
          <x14:cfRule type="dataBar" id="{FB5AF795-C4BE-47A7-9124-74B5C25740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CL11:CL12 CL18 CL14:CL16</xm:sqref>
        </x14:conditionalFormatting>
        <x14:conditionalFormatting xmlns:xm="http://schemas.microsoft.com/office/excel/2006/main">
          <x14:cfRule type="dataBar" id="{977F550E-6185-4342-989A-53CC63C91A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CH13 CH19 CH17 CH15</xm:sqref>
        </x14:conditionalFormatting>
        <x14:conditionalFormatting xmlns:xm="http://schemas.microsoft.com/office/excel/2006/main">
          <x14:cfRule type="dataBar" id="{E94B03EC-8499-4E52-B3E5-582F5FC4D3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CL13 CL19 CL17</xm:sqref>
        </x14:conditionalFormatting>
        <x14:conditionalFormatting xmlns:xm="http://schemas.microsoft.com/office/excel/2006/main">
          <x14:cfRule type="dataBar" id="{8B034631-9A99-45D1-9E91-EB7968AFCC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CH30</xm:sqref>
        </x14:conditionalFormatting>
        <x14:conditionalFormatting xmlns:xm="http://schemas.microsoft.com/office/excel/2006/main">
          <x14:cfRule type="dataBar" id="{3F130585-6CCC-45A4-8844-A5F7436187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CH10</xm:sqref>
        </x14:conditionalFormatting>
        <x14:conditionalFormatting xmlns:xm="http://schemas.microsoft.com/office/excel/2006/main">
          <x14:cfRule type="dataBar" id="{1DD3E61D-4F59-4353-90D5-39A0387CEE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CH7:CH8</xm:sqref>
        </x14:conditionalFormatting>
        <x14:conditionalFormatting xmlns:xm="http://schemas.microsoft.com/office/excel/2006/main">
          <x14:cfRule type="dataBar" id="{F8648FA2-A42D-4945-B1D8-841AD80A36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CL7:CL8</xm:sqref>
        </x14:conditionalFormatting>
        <x14:conditionalFormatting xmlns:xm="http://schemas.microsoft.com/office/excel/2006/main">
          <x14:cfRule type="dataBar" id="{77B35483-17F2-4D70-A65E-290CFF6EC1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CP6</xm:sqref>
        </x14:conditionalFormatting>
        <x14:conditionalFormatting xmlns:xm="http://schemas.microsoft.com/office/excel/2006/main">
          <x14:cfRule type="dataBar" id="{235DFD7F-4596-44ED-97B1-AB2A8482CF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CL6</xm:sqref>
        </x14:conditionalFormatting>
        <x14:conditionalFormatting xmlns:xm="http://schemas.microsoft.com/office/excel/2006/main">
          <x14:cfRule type="dataBar" id="{728D6FEB-2C98-41AA-A252-9C86E2032D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CH6</xm:sqref>
        </x14:conditionalFormatting>
        <x14:conditionalFormatting xmlns:xm="http://schemas.microsoft.com/office/excel/2006/main">
          <x14:cfRule type="dataBar" id="{3E22B951-0CD8-4B2F-9667-C7BB3B55F4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CH23</xm:sqref>
        </x14:conditionalFormatting>
        <x14:conditionalFormatting xmlns:xm="http://schemas.microsoft.com/office/excel/2006/main">
          <x14:cfRule type="dataBar" id="{EC41A2BD-93D8-46EC-AFE2-1740E61F4F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CH22</xm:sqref>
        </x14:conditionalFormatting>
        <x14:conditionalFormatting xmlns:xm="http://schemas.microsoft.com/office/excel/2006/main">
          <x14:cfRule type="dataBar" id="{440AE1AC-07A3-443B-BD8E-1558B962CD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CL22:CL23</xm:sqref>
        </x14:conditionalFormatting>
        <x14:conditionalFormatting xmlns:xm="http://schemas.microsoft.com/office/excel/2006/main">
          <x14:cfRule type="dataBar" id="{F1373D14-2F6E-4583-A5B9-3A04E654D8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CH20</xm:sqref>
        </x14:conditionalFormatting>
        <x14:conditionalFormatting xmlns:xm="http://schemas.microsoft.com/office/excel/2006/main">
          <x14:cfRule type="dataBar" id="{C885436F-3C16-4A6E-9387-C5872B57B12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CL20</xm:sqref>
        </x14:conditionalFormatting>
        <x14:conditionalFormatting xmlns:xm="http://schemas.microsoft.com/office/excel/2006/main">
          <x14:cfRule type="dataBar" id="{3D9B9DCF-960B-4BBA-AE34-AED217E4B6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CH21</xm:sqref>
        </x14:conditionalFormatting>
        <x14:conditionalFormatting xmlns:xm="http://schemas.microsoft.com/office/excel/2006/main">
          <x14:cfRule type="dataBar" id="{9C37ADFB-AA41-4117-AC02-61209EEA77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CL21</xm:sqref>
        </x14:conditionalFormatting>
        <x14:conditionalFormatting xmlns:xm="http://schemas.microsoft.com/office/excel/2006/main">
          <x14:cfRule type="dataBar" id="{E7C5A0F6-4461-4452-9BD9-083A16A3DE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CL24:CL25</xm:sqref>
        </x14:conditionalFormatting>
        <x14:conditionalFormatting xmlns:xm="http://schemas.microsoft.com/office/excel/2006/main">
          <x14:cfRule type="dataBar" id="{F29AE838-EDC5-44BD-9E05-7C3B728F00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CH24:CH25</xm:sqref>
        </x14:conditionalFormatting>
        <x14:conditionalFormatting xmlns:xm="http://schemas.microsoft.com/office/excel/2006/main">
          <x14:cfRule type="dataBar" id="{87628E7D-DE2B-467F-8490-8BC523C4BC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CH26:CH27</xm:sqref>
        </x14:conditionalFormatting>
        <x14:conditionalFormatting xmlns:xm="http://schemas.microsoft.com/office/excel/2006/main">
          <x14:cfRule type="dataBar" id="{F317CE37-198C-4881-A1A6-ACF5D1562D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CL26:CL27</xm:sqref>
        </x14:conditionalFormatting>
        <x14:conditionalFormatting xmlns:xm="http://schemas.microsoft.com/office/excel/2006/main">
          <x14:cfRule type="dataBar" id="{00CCD9B4-8A74-4C42-923A-2A55FD3828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CP26:CP27</xm:sqref>
        </x14:conditionalFormatting>
        <x14:conditionalFormatting xmlns:xm="http://schemas.microsoft.com/office/excel/2006/main">
          <x14:cfRule type="dataBar" id="{9B9D7ADA-1BEA-407C-A812-293F007B37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CL30</xm:sqref>
        </x14:conditionalFormatting>
        <x14:conditionalFormatting xmlns:xm="http://schemas.microsoft.com/office/excel/2006/main">
          <x14:cfRule type="dataBar" id="{B0FD9330-05B9-4A43-AF87-FC4B2D9836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CP30</xm:sqref>
        </x14:conditionalFormatting>
        <x14:conditionalFormatting xmlns:xm="http://schemas.microsoft.com/office/excel/2006/main">
          <x14:cfRule type="dataBar" id="{162CB30F-44A6-430F-B7A0-7C2627EB4B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CL31 CH31 CP31</xm:sqref>
        </x14:conditionalFormatting>
        <x14:conditionalFormatting xmlns:xm="http://schemas.microsoft.com/office/excel/2006/main">
          <x14:cfRule type="dataBar" id="{45C1CAE2-AE2B-468E-BB50-7D1274B7A4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CL33 CH33 CP33</xm:sqref>
        </x14:conditionalFormatting>
        <x14:conditionalFormatting xmlns:xm="http://schemas.microsoft.com/office/excel/2006/main">
          <x14:cfRule type="dataBar" id="{EC67A8B1-B63F-493D-A7FD-C001B9B602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CL34</xm:sqref>
        </x14:conditionalFormatting>
        <x14:conditionalFormatting xmlns:xm="http://schemas.microsoft.com/office/excel/2006/main">
          <x14:cfRule type="dataBar" id="{AA1E98A7-E4C4-483D-8CF3-BCF4F9B250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CH34</xm:sqref>
        </x14:conditionalFormatting>
        <x14:conditionalFormatting xmlns:xm="http://schemas.microsoft.com/office/excel/2006/main">
          <x14:cfRule type="dataBar" id="{25817167-AD06-473C-8888-0D5ED28383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CP34</xm:sqref>
        </x14:conditionalFormatting>
        <x14:conditionalFormatting xmlns:xm="http://schemas.microsoft.com/office/excel/2006/main">
          <x14:cfRule type="dataBar" id="{B7B9BF01-0376-47A6-8902-68D313ADDB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CP9</xm:sqref>
        </x14:conditionalFormatting>
        <x14:conditionalFormatting xmlns:xm="http://schemas.microsoft.com/office/excel/2006/main">
          <x14:cfRule type="dataBar" id="{2D1F662F-17F0-4CF4-B0B6-07536AAB5A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CP18 CP14 CP16 CP11:CP12</xm:sqref>
        </x14:conditionalFormatting>
        <x14:conditionalFormatting xmlns:xm="http://schemas.microsoft.com/office/excel/2006/main">
          <x14:cfRule type="dataBar" id="{662A4551-FB0E-48C8-B424-05CECADF08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CP13 CP19 CP17 CP15</xm:sqref>
        </x14:conditionalFormatting>
        <x14:conditionalFormatting xmlns:xm="http://schemas.microsoft.com/office/excel/2006/main">
          <x14:cfRule type="dataBar" id="{362808EF-7090-4F0E-9888-26F6BB7B20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CP10</xm:sqref>
        </x14:conditionalFormatting>
        <x14:conditionalFormatting xmlns:xm="http://schemas.microsoft.com/office/excel/2006/main">
          <x14:cfRule type="dataBar" id="{2183619A-B3B9-4AD0-A6F1-FA74A03357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CP7:CP8</xm:sqref>
        </x14:conditionalFormatting>
        <x14:conditionalFormatting xmlns:xm="http://schemas.microsoft.com/office/excel/2006/main">
          <x14:cfRule type="dataBar" id="{C89FE778-CA92-4BAD-AC38-09D58E08E7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CP23</xm:sqref>
        </x14:conditionalFormatting>
        <x14:conditionalFormatting xmlns:xm="http://schemas.microsoft.com/office/excel/2006/main">
          <x14:cfRule type="dataBar" id="{836546AE-1D43-4094-B216-D8A19BF0B1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CP22</xm:sqref>
        </x14:conditionalFormatting>
        <x14:conditionalFormatting xmlns:xm="http://schemas.microsoft.com/office/excel/2006/main">
          <x14:cfRule type="dataBar" id="{4248CE5B-E185-49ED-B6B5-B6D844D285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CP20</xm:sqref>
        </x14:conditionalFormatting>
        <x14:conditionalFormatting xmlns:xm="http://schemas.microsoft.com/office/excel/2006/main">
          <x14:cfRule type="dataBar" id="{84450866-6B22-4EE7-A3E4-68A7B27CD8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CP21</xm:sqref>
        </x14:conditionalFormatting>
        <x14:conditionalFormatting xmlns:xm="http://schemas.microsoft.com/office/excel/2006/main">
          <x14:cfRule type="dataBar" id="{07EF56D4-A15A-4A17-B693-2947391E56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CP24:CP25</xm:sqref>
        </x14:conditionalFormatting>
        <x14:conditionalFormatting xmlns:xm="http://schemas.microsoft.com/office/excel/2006/main">
          <x14:cfRule type="dataBar" id="{38B83226-255D-4850-BC02-FEA68EB0AA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CH32</xm:sqref>
        </x14:conditionalFormatting>
        <x14:conditionalFormatting xmlns:xm="http://schemas.microsoft.com/office/excel/2006/main">
          <x14:cfRule type="dataBar" id="{EC871B46-FB1A-4C28-99AB-CB9A421AB0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CL32</xm:sqref>
        </x14:conditionalFormatting>
        <x14:conditionalFormatting xmlns:xm="http://schemas.microsoft.com/office/excel/2006/main">
          <x14:cfRule type="dataBar" id="{0527B8DA-7B78-4F9F-9B9D-0FE504DEB9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CP32</xm:sqref>
        </x14:conditionalFormatting>
        <x14:conditionalFormatting xmlns:xm="http://schemas.microsoft.com/office/excel/2006/main">
          <x14:cfRule type="dataBar" id="{BA2ED145-A058-4EE2-90BF-A55BF125F8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BQ7:BQ9</xm:sqref>
        </x14:conditionalFormatting>
        <x14:conditionalFormatting xmlns:xm="http://schemas.microsoft.com/office/excel/2006/main">
          <x14:cfRule type="dataBar" id="{8CC46B73-7B1A-4E9E-8B6F-B5487E9340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BQ14 BQ18 BQ16 BQ11:BQ12</xm:sqref>
        </x14:conditionalFormatting>
        <x14:conditionalFormatting xmlns:xm="http://schemas.microsoft.com/office/excel/2006/main">
          <x14:cfRule type="dataBar" id="{6B9D1243-D8EF-4A33-9507-038EE59C47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BQ21</xm:sqref>
        </x14:conditionalFormatting>
        <x14:conditionalFormatting xmlns:xm="http://schemas.microsoft.com/office/excel/2006/main">
          <x14:cfRule type="dataBar" id="{3A2A1D9D-DBE4-4F27-A5E6-67D0D8D03E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BQ10</xm:sqref>
        </x14:conditionalFormatting>
        <x14:conditionalFormatting xmlns:xm="http://schemas.microsoft.com/office/excel/2006/main">
          <x14:cfRule type="dataBar" id="{2F6FEA31-13DD-4406-9828-07C846978E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BQ13 BQ19 BQ17 BQ15</xm:sqref>
        </x14:conditionalFormatting>
        <x14:conditionalFormatting xmlns:xm="http://schemas.microsoft.com/office/excel/2006/main">
          <x14:cfRule type="dataBar" id="{58D3AD1D-581A-4948-A15D-3EE3BAEB26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BQ23</xm:sqref>
        </x14:conditionalFormatting>
        <x14:conditionalFormatting xmlns:xm="http://schemas.microsoft.com/office/excel/2006/main">
          <x14:cfRule type="dataBar" id="{D62071A3-B880-4866-ABE5-CF1F1B097E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BQ22</xm:sqref>
        </x14:conditionalFormatting>
        <x14:conditionalFormatting xmlns:xm="http://schemas.microsoft.com/office/excel/2006/main">
          <x14:cfRule type="dataBar" id="{AAC74DAB-B5A3-4D55-95C7-455281D3C7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BQ20</xm:sqref>
        </x14:conditionalFormatting>
        <x14:conditionalFormatting xmlns:xm="http://schemas.microsoft.com/office/excel/2006/main">
          <x14:cfRule type="dataBar" id="{2B0C775A-7DD7-4B65-B1FE-55F58C6AF0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BQ25</xm:sqref>
        </x14:conditionalFormatting>
        <x14:conditionalFormatting xmlns:xm="http://schemas.microsoft.com/office/excel/2006/main">
          <x14:cfRule type="dataBar" id="{9C1F2781-2244-435B-A0F0-56CF67ADEA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BQ24</xm:sqref>
        </x14:conditionalFormatting>
        <x14:conditionalFormatting xmlns:xm="http://schemas.microsoft.com/office/excel/2006/main">
          <x14:cfRule type="dataBar" id="{3736B405-1A0D-4BB9-A19A-89089FC249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BQ26:BQ28</xm:sqref>
        </x14:conditionalFormatting>
        <x14:conditionalFormatting xmlns:xm="http://schemas.microsoft.com/office/excel/2006/main">
          <x14:cfRule type="dataBar" id="{4E2F0A29-2C11-46AF-A733-37D1097BBD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BQ29:BQ30</xm:sqref>
        </x14:conditionalFormatting>
        <x14:conditionalFormatting xmlns:xm="http://schemas.microsoft.com/office/excel/2006/main">
          <x14:cfRule type="dataBar" id="{C450AB45-3A13-4163-B7FD-C79817C3F1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BQ31</xm:sqref>
        </x14:conditionalFormatting>
        <x14:conditionalFormatting xmlns:xm="http://schemas.microsoft.com/office/excel/2006/main">
          <x14:cfRule type="dataBar" id="{8D0E20FE-59DA-4047-83BB-80CF901D3D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BQ32</xm:sqref>
        </x14:conditionalFormatting>
        <x14:conditionalFormatting xmlns:xm="http://schemas.microsoft.com/office/excel/2006/main">
          <x14:cfRule type="dataBar" id="{E11B5128-AE64-4BF9-9789-D7C6A82DB2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BQ33</xm:sqref>
        </x14:conditionalFormatting>
        <x14:conditionalFormatting xmlns:xm="http://schemas.microsoft.com/office/excel/2006/main">
          <x14:cfRule type="dataBar" id="{A0C6DFA9-7212-42B3-BC3D-2B06CEFCEB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BQ32</xm:sqref>
        </x14:conditionalFormatting>
        <x14:conditionalFormatting xmlns:xm="http://schemas.microsoft.com/office/excel/2006/main">
          <x14:cfRule type="dataBar" id="{38EB5CC4-9164-405A-BCD0-F91F160D14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BQ33</xm:sqref>
        </x14:conditionalFormatting>
        <x14:conditionalFormatting xmlns:xm="http://schemas.microsoft.com/office/excel/2006/main">
          <x14:cfRule type="dataBar" id="{284C1BAE-D2EF-444C-8EBA-B3E0FDF0787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BQ34</xm:sqref>
        </x14:conditionalFormatting>
        <x14:conditionalFormatting xmlns:xm="http://schemas.microsoft.com/office/excel/2006/main">
          <x14:cfRule type="dataBar" id="{1BFE116C-838B-4DC2-B63C-1FA5D42281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AI12</xm:sqref>
        </x14:conditionalFormatting>
        <x14:conditionalFormatting xmlns:xm="http://schemas.microsoft.com/office/excel/2006/main">
          <x14:cfRule type="dataBar" id="{5A8252BD-042B-4DE9-ACE9-28781F9E95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AI17</xm:sqref>
        </x14:conditionalFormatting>
        <x14:conditionalFormatting xmlns:xm="http://schemas.microsoft.com/office/excel/2006/main">
          <x14:cfRule type="dataBar" id="{B3C8EE68-E369-432A-BC80-6EFE19DE72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AI18</xm:sqref>
        </x14:conditionalFormatting>
        <x14:conditionalFormatting xmlns:xm="http://schemas.microsoft.com/office/excel/2006/main">
          <x14:cfRule type="dataBar" id="{490E26E4-0B96-4C93-916B-E1A40B17CD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AI11</xm:sqref>
        </x14:conditionalFormatting>
        <x14:conditionalFormatting xmlns:xm="http://schemas.microsoft.com/office/excel/2006/main">
          <x14:cfRule type="dataBar" id="{A68C773D-6894-4F6E-8ECB-F70D8956D7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AI29</xm:sqref>
        </x14:conditionalFormatting>
        <x14:conditionalFormatting xmlns:xm="http://schemas.microsoft.com/office/excel/2006/main">
          <x14:cfRule type="dataBar" id="{C9A8EC8F-932B-4CDB-AA4A-BADBEE24B3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AI24</xm:sqref>
        </x14:conditionalFormatting>
        <x14:conditionalFormatting xmlns:xm="http://schemas.microsoft.com/office/excel/2006/main">
          <x14:cfRule type="dataBar" id="{16F55982-DCB0-4F81-8A3F-989864114A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AI13</xm:sqref>
        </x14:conditionalFormatting>
        <x14:conditionalFormatting xmlns:xm="http://schemas.microsoft.com/office/excel/2006/main">
          <x14:cfRule type="dataBar" id="{AB07D6B4-AEA2-426D-9733-AD7575192F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AI14</xm:sqref>
        </x14:conditionalFormatting>
        <x14:conditionalFormatting xmlns:xm="http://schemas.microsoft.com/office/excel/2006/main">
          <x14:cfRule type="dataBar" id="{5C76BADA-E615-4B36-83E4-5EA8C673AD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AI16</xm:sqref>
        </x14:conditionalFormatting>
        <x14:conditionalFormatting xmlns:xm="http://schemas.microsoft.com/office/excel/2006/main">
          <x14:cfRule type="dataBar" id="{31CD6688-F96C-486A-B386-524B1A1290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AI15</xm:sqref>
        </x14:conditionalFormatting>
        <x14:conditionalFormatting xmlns:xm="http://schemas.microsoft.com/office/excel/2006/main">
          <x14:cfRule type="dataBar" id="{F73F1D1D-DCAC-48C7-92A0-CF3486E008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AI19</xm:sqref>
        </x14:conditionalFormatting>
        <x14:conditionalFormatting xmlns:xm="http://schemas.microsoft.com/office/excel/2006/main">
          <x14:cfRule type="dataBar" id="{A45C1C7E-8568-4CDB-A7B4-EACC05844E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AI20</xm:sqref>
        </x14:conditionalFormatting>
        <x14:conditionalFormatting xmlns:xm="http://schemas.microsoft.com/office/excel/2006/main">
          <x14:cfRule type="dataBar" id="{8A184FE1-555D-4CCF-B515-C734AC348F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AI21</xm:sqref>
        </x14:conditionalFormatting>
        <x14:conditionalFormatting xmlns:xm="http://schemas.microsoft.com/office/excel/2006/main">
          <x14:cfRule type="dataBar" id="{A097502F-4768-411F-9E90-FA0B0FF4C3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AI22</xm:sqref>
        </x14:conditionalFormatting>
        <x14:conditionalFormatting xmlns:xm="http://schemas.microsoft.com/office/excel/2006/main">
          <x14:cfRule type="dataBar" id="{28229FD4-4345-49F5-8B34-F2BDF3DCE1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AI23</xm:sqref>
        </x14:conditionalFormatting>
        <x14:conditionalFormatting xmlns:xm="http://schemas.microsoft.com/office/excel/2006/main">
          <x14:cfRule type="dataBar" id="{C9D14B4E-A0F9-4C0A-A387-822FEA65F7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G9</xm:sqref>
        </x14:conditionalFormatting>
        <x14:conditionalFormatting xmlns:xm="http://schemas.microsoft.com/office/excel/2006/main">
          <x14:cfRule type="dataBar" id="{8BCEFDAC-EB44-47C7-B9D4-8969D5A18D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AI27</xm:sqref>
        </x14:conditionalFormatting>
        <x14:conditionalFormatting xmlns:xm="http://schemas.microsoft.com/office/excel/2006/main">
          <x14:cfRule type="dataBar" id="{3A4FE3FC-7268-4683-900F-356F638522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AI30</xm:sqref>
        </x14:conditionalFormatting>
        <x14:conditionalFormatting xmlns:xm="http://schemas.microsoft.com/office/excel/2006/main">
          <x14:cfRule type="dataBar" id="{2E647476-7DEF-4F43-9E59-5DA474EB83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AI31</xm:sqref>
        </x14:conditionalFormatting>
        <x14:conditionalFormatting xmlns:xm="http://schemas.microsoft.com/office/excel/2006/main">
          <x14:cfRule type="dataBar" id="{36EB7DC2-63BD-4523-9D5F-84DAE389EF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AI32</xm:sqref>
        </x14:conditionalFormatting>
        <x14:conditionalFormatting xmlns:xm="http://schemas.microsoft.com/office/excel/2006/main">
          <x14:cfRule type="dataBar" id="{F21334F5-928F-4A55-B0B0-F2CA4D1A54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AI33</xm:sqref>
        </x14:conditionalFormatting>
        <x14:conditionalFormatting xmlns:xm="http://schemas.microsoft.com/office/excel/2006/main">
          <x14:cfRule type="dataBar" id="{B84CBC24-45CF-437A-85B3-7331EA9DAC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AI34</xm:sqref>
        </x14:conditionalFormatting>
        <x14:conditionalFormatting xmlns:xm="http://schemas.microsoft.com/office/excel/2006/main">
          <x14:cfRule type="dataBar" id="{448EF127-5D7A-441B-BEE7-2115AFDB46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BN34</xm:sqref>
        </x14:conditionalFormatting>
        <x14:conditionalFormatting xmlns:xm="http://schemas.microsoft.com/office/excel/2006/main">
          <x14:cfRule type="dataBar" id="{A3A429FA-061F-483B-A39A-B0C76274D5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BN25</xm:sqref>
        </x14:conditionalFormatting>
        <x14:conditionalFormatting xmlns:xm="http://schemas.microsoft.com/office/excel/2006/main">
          <x14:cfRule type="dataBar" id="{48A3B0A3-D82F-4002-87AB-04EF76EA9A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BM27</xm:sqref>
        </x14:conditionalFormatting>
        <x14:conditionalFormatting xmlns:xm="http://schemas.microsoft.com/office/excel/2006/main">
          <x14:cfRule type="dataBar" id="{0D8AB20C-F88D-4E63-9FAA-76680D95D5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BN30</xm:sqref>
        </x14:conditionalFormatting>
        <x14:conditionalFormatting xmlns:xm="http://schemas.microsoft.com/office/excel/2006/main">
          <x14:cfRule type="dataBar" id="{A2030850-4D1E-4ED3-8681-CD7E3D5A23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G24</xm:sqref>
        </x14:conditionalFormatting>
        <x14:conditionalFormatting xmlns:xm="http://schemas.microsoft.com/office/excel/2006/main">
          <x14:cfRule type="dataBar" id="{A8EB5830-65A8-4C23-8624-730469AF7D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G20</xm:sqref>
        </x14:conditionalFormatting>
        <x14:conditionalFormatting xmlns:xm="http://schemas.microsoft.com/office/excel/2006/main">
          <x14:cfRule type="dataBar" id="{6E1DE90B-6D52-4305-9979-5AB56518BF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K10</xm:sqref>
        </x14:conditionalFormatting>
        <x14:conditionalFormatting xmlns:xm="http://schemas.microsoft.com/office/excel/2006/main">
          <x14:cfRule type="dataBar" id="{02735889-E6C4-4B24-A070-D0DCC5A310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</xm:sqref>
        </x14:conditionalFormatting>
        <x14:conditionalFormatting xmlns:xm="http://schemas.microsoft.com/office/excel/2006/main">
          <x14:cfRule type="dataBar" id="{C818F190-85E2-47B8-8CD6-D8A63C2D876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CM26</xm:sqref>
        </x14:conditionalFormatting>
        <x14:conditionalFormatting xmlns:xm="http://schemas.microsoft.com/office/excel/2006/main">
          <x14:cfRule type="dataBar" id="{555DD1C1-7E62-4231-848F-2B54D269AC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K16</xm:sqref>
        </x14:conditionalFormatting>
        <x14:conditionalFormatting xmlns:xm="http://schemas.microsoft.com/office/excel/2006/main">
          <x14:cfRule type="dataBar" id="{8754E360-D070-417F-A63B-4DB644AFB0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K17</xm:sqref>
        </x14:conditionalFormatting>
        <x14:conditionalFormatting xmlns:xm="http://schemas.microsoft.com/office/excel/2006/main">
          <x14:cfRule type="dataBar" id="{D3D5CDDD-1D14-48C3-BCA0-E064607DB5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K20</xm:sqref>
        </x14:conditionalFormatting>
        <x14:conditionalFormatting xmlns:xm="http://schemas.microsoft.com/office/excel/2006/main">
          <x14:cfRule type="dataBar" id="{067853DF-EBE6-41A6-A6B3-D85C8CA8FF8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O11</xm:sqref>
        </x14:conditionalFormatting>
        <x14:conditionalFormatting xmlns:xm="http://schemas.microsoft.com/office/excel/2006/main">
          <x14:cfRule type="dataBar" id="{FAC6DBD7-ADB1-4122-A795-02D4400395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BI9</xm:sqref>
        </x14:conditionalFormatting>
        <x14:conditionalFormatting xmlns:xm="http://schemas.microsoft.com/office/excel/2006/main">
          <x14:cfRule type="dataBar" id="{935B927C-7894-416E-B5A4-B21201C9E6A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G7:G8</xm:sqref>
        </x14:conditionalFormatting>
        <x14:conditionalFormatting xmlns:xm="http://schemas.microsoft.com/office/excel/2006/main">
          <x14:cfRule type="dataBar" id="{F4C4B750-51E5-4250-A750-A556AF0515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G6</xm:sqref>
        </x14:conditionalFormatting>
        <x14:conditionalFormatting xmlns:xm="http://schemas.microsoft.com/office/excel/2006/main">
          <x14:cfRule type="dataBar" id="{EC4FB410-8E4A-4D1D-899C-FC686652E6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G10</xm:sqref>
        </x14:conditionalFormatting>
        <x14:conditionalFormatting xmlns:xm="http://schemas.microsoft.com/office/excel/2006/main">
          <x14:cfRule type="dataBar" id="{63B64AA7-36FB-4937-BA0E-0EE7CA97B8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G11</xm:sqref>
        </x14:conditionalFormatting>
        <x14:conditionalFormatting xmlns:xm="http://schemas.microsoft.com/office/excel/2006/main">
          <x14:cfRule type="dataBar" id="{095B57FC-D04E-419D-AB80-0618CC3F87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G12</xm:sqref>
        </x14:conditionalFormatting>
        <x14:conditionalFormatting xmlns:xm="http://schemas.microsoft.com/office/excel/2006/main">
          <x14:cfRule type="dataBar" id="{18C85721-9D17-4C1C-90B2-E52CE0F0481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G13</xm:sqref>
        </x14:conditionalFormatting>
        <x14:conditionalFormatting xmlns:xm="http://schemas.microsoft.com/office/excel/2006/main">
          <x14:cfRule type="dataBar" id="{BC77BEA7-0DE4-4174-B1E7-585371FC49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G14</xm:sqref>
        </x14:conditionalFormatting>
        <x14:conditionalFormatting xmlns:xm="http://schemas.microsoft.com/office/excel/2006/main">
          <x14:cfRule type="dataBar" id="{8769CEC9-0869-4862-A62A-6ABC758E3C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G29</xm:sqref>
        </x14:conditionalFormatting>
        <x14:conditionalFormatting xmlns:xm="http://schemas.microsoft.com/office/excel/2006/main">
          <x14:cfRule type="dataBar" id="{3379A058-5BDF-47AA-A9E1-31070B43C5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G34</xm:sqref>
        </x14:conditionalFormatting>
        <x14:conditionalFormatting xmlns:xm="http://schemas.microsoft.com/office/excel/2006/main">
          <x14:cfRule type="dataBar" id="{2A9E84BD-6F4F-41F2-A7B5-E419005DB4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G15</xm:sqref>
        </x14:conditionalFormatting>
        <x14:conditionalFormatting xmlns:xm="http://schemas.microsoft.com/office/excel/2006/main">
          <x14:cfRule type="dataBar" id="{DD7810A4-212D-48D1-B831-0831C8CBBE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G16</xm:sqref>
        </x14:conditionalFormatting>
        <x14:conditionalFormatting xmlns:xm="http://schemas.microsoft.com/office/excel/2006/main">
          <x14:cfRule type="dataBar" id="{013E01A2-C4C0-4953-8032-C34A15B1F1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G17</xm:sqref>
        </x14:conditionalFormatting>
        <x14:conditionalFormatting xmlns:xm="http://schemas.microsoft.com/office/excel/2006/main">
          <x14:cfRule type="dataBar" id="{DD52917A-D292-43B0-A811-6D8090F54D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04518D44-2E7E-404D-A513-B00C4FA2DE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G19</xm:sqref>
        </x14:conditionalFormatting>
        <x14:conditionalFormatting xmlns:xm="http://schemas.microsoft.com/office/excel/2006/main">
          <x14:cfRule type="dataBar" id="{906224E3-D96D-4395-98F4-9BB805EB3B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G23</xm:sqref>
        </x14:conditionalFormatting>
        <x14:conditionalFormatting xmlns:xm="http://schemas.microsoft.com/office/excel/2006/main">
          <x14:cfRule type="dataBar" id="{DE8E8061-1A65-443E-A63E-C41D46D6ED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G22</xm:sqref>
        </x14:conditionalFormatting>
        <x14:conditionalFormatting xmlns:xm="http://schemas.microsoft.com/office/excel/2006/main">
          <x14:cfRule type="dataBar" id="{99C10871-1C85-485C-AC6E-89D8044F74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G21</xm:sqref>
        </x14:conditionalFormatting>
        <x14:conditionalFormatting xmlns:xm="http://schemas.microsoft.com/office/excel/2006/main">
          <x14:cfRule type="dataBar" id="{05291BE1-343F-45B4-AA01-98280D41A9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K6:K7</xm:sqref>
        </x14:conditionalFormatting>
        <x14:conditionalFormatting xmlns:xm="http://schemas.microsoft.com/office/excel/2006/main">
          <x14:cfRule type="dataBar" id="{50207979-0BB7-4F23-AE3B-849C171DD6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K23</xm:sqref>
        </x14:conditionalFormatting>
        <x14:conditionalFormatting xmlns:xm="http://schemas.microsoft.com/office/excel/2006/main">
          <x14:cfRule type="dataBar" id="{575D126B-41C3-4AC5-A941-F4A98E15BF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AE25</xm:sqref>
        </x14:conditionalFormatting>
        <x14:conditionalFormatting xmlns:xm="http://schemas.microsoft.com/office/excel/2006/main">
          <x14:cfRule type="dataBar" id="{7A4108B1-4DC6-44A3-8873-377A6F8811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AA25</xm:sqref>
        </x14:conditionalFormatting>
        <x14:conditionalFormatting xmlns:xm="http://schemas.microsoft.com/office/excel/2006/main">
          <x14:cfRule type="dataBar" id="{D9F2D89F-38DE-47F7-8774-EBCBF02864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523CDB05-FFE7-43DF-B96F-6E448097CE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S25</xm:sqref>
        </x14:conditionalFormatting>
        <x14:conditionalFormatting xmlns:xm="http://schemas.microsoft.com/office/excel/2006/main">
          <x14:cfRule type="dataBar" id="{E41C45BC-BDBA-4B18-9708-30C3FEB7F3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O25</xm:sqref>
        </x14:conditionalFormatting>
        <x14:conditionalFormatting xmlns:xm="http://schemas.microsoft.com/office/excel/2006/main">
          <x14:cfRule type="dataBar" id="{AD3C06A7-40A7-4E6A-8E95-16018F94A9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K25</xm:sqref>
        </x14:conditionalFormatting>
        <x14:conditionalFormatting xmlns:xm="http://schemas.microsoft.com/office/excel/2006/main">
          <x14:cfRule type="dataBar" id="{1CD8EB71-B2C7-41F8-AA8E-0C9C451CCD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G25</xm:sqref>
        </x14:conditionalFormatting>
        <x14:conditionalFormatting xmlns:xm="http://schemas.microsoft.com/office/excel/2006/main">
          <x14:cfRule type="dataBar" id="{5BD5C1DA-3C99-4F68-8F2D-EF96F4C936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G30</xm:sqref>
        </x14:conditionalFormatting>
        <x14:conditionalFormatting xmlns:xm="http://schemas.microsoft.com/office/excel/2006/main">
          <x14:cfRule type="dataBar" id="{CFC14C63-F787-48FE-896A-BF6C60DF71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K30</xm:sqref>
        </x14:conditionalFormatting>
        <x14:conditionalFormatting xmlns:xm="http://schemas.microsoft.com/office/excel/2006/main">
          <x14:cfRule type="dataBar" id="{85A5EB32-A720-4E14-9CF3-A65A8867C3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O30</xm:sqref>
        </x14:conditionalFormatting>
        <x14:conditionalFormatting xmlns:xm="http://schemas.microsoft.com/office/excel/2006/main">
          <x14:cfRule type="dataBar" id="{7E86889A-71F4-4805-8882-FF46E2A714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S30</xm:sqref>
        </x14:conditionalFormatting>
        <x14:conditionalFormatting xmlns:xm="http://schemas.microsoft.com/office/excel/2006/main">
          <x14:cfRule type="dataBar" id="{D8E15FC2-90F6-4A84-99EB-763119962BB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W30</xm:sqref>
        </x14:conditionalFormatting>
        <x14:conditionalFormatting xmlns:xm="http://schemas.microsoft.com/office/excel/2006/main">
          <x14:cfRule type="dataBar" id="{9447C10D-574F-46B9-A66A-C908A3C820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AA30</xm:sqref>
        </x14:conditionalFormatting>
        <x14:conditionalFormatting xmlns:xm="http://schemas.microsoft.com/office/excel/2006/main">
          <x14:cfRule type="dataBar" id="{53FBF1E2-6ABF-441B-BF9B-B58F2AD0F4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AE30</xm:sqref>
        </x14:conditionalFormatting>
        <x14:conditionalFormatting xmlns:xm="http://schemas.microsoft.com/office/excel/2006/main">
          <x14:cfRule type="dataBar" id="{A4BC76C8-85AC-4E21-8E61-6C31A09CAD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AN30</xm:sqref>
        </x14:conditionalFormatting>
        <x14:conditionalFormatting xmlns:xm="http://schemas.microsoft.com/office/excel/2006/main">
          <x14:cfRule type="dataBar" id="{0BCF0723-9199-44B1-B0F0-28431138C0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AW30</xm:sqref>
        </x14:conditionalFormatting>
        <x14:conditionalFormatting xmlns:xm="http://schemas.microsoft.com/office/excel/2006/main">
          <x14:cfRule type="dataBar" id="{5565225D-8ED4-4536-A202-4078975DD9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BA30</xm:sqref>
        </x14:conditionalFormatting>
        <x14:conditionalFormatting xmlns:xm="http://schemas.microsoft.com/office/excel/2006/main">
          <x14:cfRule type="dataBar" id="{24EC7E28-BC98-484D-B9B1-1116DFECB4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BE30</xm:sqref>
        </x14:conditionalFormatting>
        <x14:conditionalFormatting xmlns:xm="http://schemas.microsoft.com/office/excel/2006/main">
          <x14:cfRule type="dataBar" id="{BB5ED81C-9CCF-4E3F-98B2-DFFE2AA13B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BI30</xm:sqref>
        </x14:conditionalFormatting>
        <x14:conditionalFormatting xmlns:xm="http://schemas.microsoft.com/office/excel/2006/main">
          <x14:cfRule type="dataBar" id="{F89614D1-CDF4-44B7-A4EC-0F3AC9BA38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G31</xm:sqref>
        </x14:conditionalFormatting>
        <x14:conditionalFormatting xmlns:xm="http://schemas.microsoft.com/office/excel/2006/main">
          <x14:cfRule type="dataBar" id="{6F21AF1B-E3AE-441A-8A14-EB115337A16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G32</xm:sqref>
        </x14:conditionalFormatting>
        <x14:conditionalFormatting xmlns:xm="http://schemas.microsoft.com/office/excel/2006/main">
          <x14:cfRule type="dataBar" id="{ED245441-2D08-42AD-B9BE-3F0A6421BA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G33</xm:sqref>
        </x14:conditionalFormatting>
        <x14:conditionalFormatting xmlns:xm="http://schemas.microsoft.com/office/excel/2006/main">
          <x14:cfRule type="dataBar" id="{A25F318E-7873-442D-A605-30D352BB78F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K11</xm:sqref>
        </x14:conditionalFormatting>
        <x14:conditionalFormatting xmlns:xm="http://schemas.microsoft.com/office/excel/2006/main">
          <x14:cfRule type="dataBar" id="{8C9FE10B-2539-437E-9A9F-6CC9198556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K9</xm:sqref>
        </x14:conditionalFormatting>
        <x14:conditionalFormatting xmlns:xm="http://schemas.microsoft.com/office/excel/2006/main">
          <x14:cfRule type="dataBar" id="{CAA010D2-CDC3-4FF0-B3DD-6937E786C5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K21</xm:sqref>
        </x14:conditionalFormatting>
        <x14:conditionalFormatting xmlns:xm="http://schemas.microsoft.com/office/excel/2006/main">
          <x14:cfRule type="dataBar" id="{3D5526CD-2CE1-463A-916A-AF5D2C7B11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K12</xm:sqref>
        </x14:conditionalFormatting>
        <x14:conditionalFormatting xmlns:xm="http://schemas.microsoft.com/office/excel/2006/main">
          <x14:cfRule type="dataBar" id="{3C63BA91-5935-4C85-B6FA-78A2EC6774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K13</xm:sqref>
        </x14:conditionalFormatting>
        <x14:conditionalFormatting xmlns:xm="http://schemas.microsoft.com/office/excel/2006/main">
          <x14:cfRule type="dataBar" id="{BB8E435C-9A9A-4D43-BFCA-9297E7A720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K14</xm:sqref>
        </x14:conditionalFormatting>
        <x14:conditionalFormatting xmlns:xm="http://schemas.microsoft.com/office/excel/2006/main">
          <x14:cfRule type="dataBar" id="{94D18904-6CE7-4668-A8DF-3D6437B0BB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K15</xm:sqref>
        </x14:conditionalFormatting>
        <x14:conditionalFormatting xmlns:xm="http://schemas.microsoft.com/office/excel/2006/main">
          <x14:cfRule type="dataBar" id="{C52101EC-02E4-4858-A4AE-A99C8767FB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K18</xm:sqref>
        </x14:conditionalFormatting>
        <x14:conditionalFormatting xmlns:xm="http://schemas.microsoft.com/office/excel/2006/main">
          <x14:cfRule type="dataBar" id="{49195D1A-F1D9-4164-A699-082212C276F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K19</xm:sqref>
        </x14:conditionalFormatting>
        <x14:conditionalFormatting xmlns:xm="http://schemas.microsoft.com/office/excel/2006/main">
          <x14:cfRule type="dataBar" id="{06C15613-C80B-44E7-850C-917F34D4C3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K22</xm:sqref>
        </x14:conditionalFormatting>
        <x14:conditionalFormatting xmlns:xm="http://schemas.microsoft.com/office/excel/2006/main">
          <x14:cfRule type="dataBar" id="{811A38C0-7B7A-4793-87EE-D279E7CE24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K24</xm:sqref>
        </x14:conditionalFormatting>
        <x14:conditionalFormatting xmlns:xm="http://schemas.microsoft.com/office/excel/2006/main">
          <x14:cfRule type="dataBar" id="{F98CF4B8-8E3D-4B01-9AB0-880DD0D075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K29</xm:sqref>
        </x14:conditionalFormatting>
        <x14:conditionalFormatting xmlns:xm="http://schemas.microsoft.com/office/excel/2006/main">
          <x14:cfRule type="dataBar" id="{88061921-8251-42BC-B384-4A0D5035F6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K31</xm:sqref>
        </x14:conditionalFormatting>
        <x14:conditionalFormatting xmlns:xm="http://schemas.microsoft.com/office/excel/2006/main">
          <x14:cfRule type="dataBar" id="{4AE30C13-A370-4934-A053-374B2CB4B86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K32</xm:sqref>
        </x14:conditionalFormatting>
        <x14:conditionalFormatting xmlns:xm="http://schemas.microsoft.com/office/excel/2006/main">
          <x14:cfRule type="dataBar" id="{8A62698D-7863-4182-B7E4-FE79473120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K33</xm:sqref>
        </x14:conditionalFormatting>
        <x14:conditionalFormatting xmlns:xm="http://schemas.microsoft.com/office/excel/2006/main">
          <x14:cfRule type="dataBar" id="{97486EC3-D1ED-4269-AD72-C58B51A0E0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K34</xm:sqref>
        </x14:conditionalFormatting>
        <x14:conditionalFormatting xmlns:xm="http://schemas.microsoft.com/office/excel/2006/main">
          <x14:cfRule type="dataBar" id="{4BE5A6D9-CB22-4356-AB76-B75DBDEFAC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O6</xm:sqref>
        </x14:conditionalFormatting>
        <x14:conditionalFormatting xmlns:xm="http://schemas.microsoft.com/office/excel/2006/main">
          <x14:cfRule type="dataBar" id="{DE69F57E-8740-4D5A-9892-11202A0257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O7:O8</xm:sqref>
        </x14:conditionalFormatting>
        <x14:conditionalFormatting xmlns:xm="http://schemas.microsoft.com/office/excel/2006/main">
          <x14:cfRule type="dataBar" id="{517AF344-5CC8-429B-85B9-59CA149DAE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O9</xm:sqref>
        </x14:conditionalFormatting>
        <x14:conditionalFormatting xmlns:xm="http://schemas.microsoft.com/office/excel/2006/main">
          <x14:cfRule type="dataBar" id="{820C3493-4321-411C-9BB4-B3313A636A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O10</xm:sqref>
        </x14:conditionalFormatting>
        <x14:conditionalFormatting xmlns:xm="http://schemas.microsoft.com/office/excel/2006/main">
          <x14:cfRule type="dataBar" id="{3020FACA-85C8-4622-9313-E11472E248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O12</xm:sqref>
        </x14:conditionalFormatting>
        <x14:conditionalFormatting xmlns:xm="http://schemas.microsoft.com/office/excel/2006/main">
          <x14:cfRule type="dataBar" id="{3CF61DDF-FA12-489D-8977-32FADFF768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O14</xm:sqref>
        </x14:conditionalFormatting>
        <x14:conditionalFormatting xmlns:xm="http://schemas.microsoft.com/office/excel/2006/main">
          <x14:cfRule type="dataBar" id="{A43F5610-E86F-4850-8B06-2B21A4AA84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O15</xm:sqref>
        </x14:conditionalFormatting>
        <x14:conditionalFormatting xmlns:xm="http://schemas.microsoft.com/office/excel/2006/main">
          <x14:cfRule type="dataBar" id="{88BB0C68-672C-4E16-BAF6-3B72F21041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O16</xm:sqref>
        </x14:conditionalFormatting>
        <x14:conditionalFormatting xmlns:xm="http://schemas.microsoft.com/office/excel/2006/main">
          <x14:cfRule type="dataBar" id="{197CF925-88C7-4644-AE96-BCF0D28054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O13</xm:sqref>
        </x14:conditionalFormatting>
        <x14:conditionalFormatting xmlns:xm="http://schemas.microsoft.com/office/excel/2006/main">
          <x14:cfRule type="dataBar" id="{1BF27DEC-141B-483E-9EB9-5B4A7996C3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O17</xm:sqref>
        </x14:conditionalFormatting>
        <x14:conditionalFormatting xmlns:xm="http://schemas.microsoft.com/office/excel/2006/main">
          <x14:cfRule type="dataBar" id="{C5DB5940-59DF-49C2-9D53-F9C77021D6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O18</xm:sqref>
        </x14:conditionalFormatting>
        <x14:conditionalFormatting xmlns:xm="http://schemas.microsoft.com/office/excel/2006/main">
          <x14:cfRule type="dataBar" id="{36164A2A-1781-48B6-97EA-7427C88BC6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O19</xm:sqref>
        </x14:conditionalFormatting>
        <x14:conditionalFormatting xmlns:xm="http://schemas.microsoft.com/office/excel/2006/main">
          <x14:cfRule type="dataBar" id="{2DE43853-9240-49A6-8080-15CB273D8FC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O23</xm:sqref>
        </x14:conditionalFormatting>
        <x14:conditionalFormatting xmlns:xm="http://schemas.microsoft.com/office/excel/2006/main">
          <x14:cfRule type="dataBar" id="{79EE67C4-0915-4119-89B8-77EE1F84C9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O22</xm:sqref>
        </x14:conditionalFormatting>
        <x14:conditionalFormatting xmlns:xm="http://schemas.microsoft.com/office/excel/2006/main">
          <x14:cfRule type="dataBar" id="{10FBC801-3BA1-4BD6-BFD1-7E95FB6CFE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O21</xm:sqref>
        </x14:conditionalFormatting>
        <x14:conditionalFormatting xmlns:xm="http://schemas.microsoft.com/office/excel/2006/main">
          <x14:cfRule type="dataBar" id="{E8C0B3F5-00D1-4220-8609-CA39494B9D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O20</xm:sqref>
        </x14:conditionalFormatting>
        <x14:conditionalFormatting xmlns:xm="http://schemas.microsoft.com/office/excel/2006/main">
          <x14:cfRule type="dataBar" id="{0B199B51-8B51-4221-AE9D-F9DF76BCB8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O24</xm:sqref>
        </x14:conditionalFormatting>
        <x14:conditionalFormatting xmlns:xm="http://schemas.microsoft.com/office/excel/2006/main">
          <x14:cfRule type="dataBar" id="{5E7B5C76-075C-4103-BE16-BF42ECDB66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O31</xm:sqref>
        </x14:conditionalFormatting>
        <x14:conditionalFormatting xmlns:xm="http://schemas.microsoft.com/office/excel/2006/main">
          <x14:cfRule type="dataBar" id="{14F38715-EE15-4CBF-B0AF-4037FF7E69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O32</xm:sqref>
        </x14:conditionalFormatting>
        <x14:conditionalFormatting xmlns:xm="http://schemas.microsoft.com/office/excel/2006/main">
          <x14:cfRule type="dataBar" id="{10DBD0EF-F3A7-4E26-8C66-784BEECB66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O33</xm:sqref>
        </x14:conditionalFormatting>
        <x14:conditionalFormatting xmlns:xm="http://schemas.microsoft.com/office/excel/2006/main">
          <x14:cfRule type="dataBar" id="{6C84C190-9F4A-43B7-BEE6-3911698B67E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O34</xm:sqref>
        </x14:conditionalFormatting>
        <x14:conditionalFormatting xmlns:xm="http://schemas.microsoft.com/office/excel/2006/main">
          <x14:cfRule type="dataBar" id="{2DA9E460-E08F-44CB-AFE0-915D8452AA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O29</xm:sqref>
        </x14:conditionalFormatting>
        <x14:conditionalFormatting xmlns:xm="http://schemas.microsoft.com/office/excel/2006/main">
          <x14:cfRule type="dataBar" id="{A2859FF8-6568-4529-A11E-A7CA1589DDE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S6</xm:sqref>
        </x14:conditionalFormatting>
        <x14:conditionalFormatting xmlns:xm="http://schemas.microsoft.com/office/excel/2006/main">
          <x14:cfRule type="dataBar" id="{10CCD7F3-2EBF-447F-98A2-3BBCA5B798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S7</xm:sqref>
        </x14:conditionalFormatting>
        <x14:conditionalFormatting xmlns:xm="http://schemas.microsoft.com/office/excel/2006/main">
          <x14:cfRule type="dataBar" id="{0BF7D007-BD85-4C30-90BF-1A6E095AB4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S8</xm:sqref>
        </x14:conditionalFormatting>
        <x14:conditionalFormatting xmlns:xm="http://schemas.microsoft.com/office/excel/2006/main">
          <x14:cfRule type="dataBar" id="{6EBE625A-1F90-4C6F-A7DC-F4F70DAEF3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S9</xm:sqref>
        </x14:conditionalFormatting>
        <x14:conditionalFormatting xmlns:xm="http://schemas.microsoft.com/office/excel/2006/main">
          <x14:cfRule type="dataBar" id="{C8846280-C534-47EF-B4DB-1666EC9B73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S10</xm:sqref>
        </x14:conditionalFormatting>
        <x14:conditionalFormatting xmlns:xm="http://schemas.microsoft.com/office/excel/2006/main">
          <x14:cfRule type="dataBar" id="{3DE1A47E-A17D-45CA-8483-F7AE1DA8B3C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S11</xm:sqref>
        </x14:conditionalFormatting>
        <x14:conditionalFormatting xmlns:xm="http://schemas.microsoft.com/office/excel/2006/main">
          <x14:cfRule type="dataBar" id="{7E717A65-1DCE-43FC-A825-3F0C0C184D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S12</xm:sqref>
        </x14:conditionalFormatting>
        <x14:conditionalFormatting xmlns:xm="http://schemas.microsoft.com/office/excel/2006/main">
          <x14:cfRule type="dataBar" id="{589DED26-87D1-492F-8C42-ED88F21311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S13</xm:sqref>
        </x14:conditionalFormatting>
        <x14:conditionalFormatting xmlns:xm="http://schemas.microsoft.com/office/excel/2006/main">
          <x14:cfRule type="dataBar" id="{0ED53AC6-38B8-47B2-B499-3AF76BF817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S14</xm:sqref>
        </x14:conditionalFormatting>
        <x14:conditionalFormatting xmlns:xm="http://schemas.microsoft.com/office/excel/2006/main">
          <x14:cfRule type="dataBar" id="{85A259B3-C5B0-45DA-8BD7-112798960A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S15</xm:sqref>
        </x14:conditionalFormatting>
        <x14:conditionalFormatting xmlns:xm="http://schemas.microsoft.com/office/excel/2006/main">
          <x14:cfRule type="dataBar" id="{96FD3614-CB83-40C6-B94B-95677CB83B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S16</xm:sqref>
        </x14:conditionalFormatting>
        <x14:conditionalFormatting xmlns:xm="http://schemas.microsoft.com/office/excel/2006/main">
          <x14:cfRule type="dataBar" id="{2736BF65-26C8-4B6E-B865-6667A9911F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S17</xm:sqref>
        </x14:conditionalFormatting>
        <x14:conditionalFormatting xmlns:xm="http://schemas.microsoft.com/office/excel/2006/main">
          <x14:cfRule type="dataBar" id="{FACBF818-0AFF-48DE-96D5-B70A5C6E9E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S18</xm:sqref>
        </x14:conditionalFormatting>
        <x14:conditionalFormatting xmlns:xm="http://schemas.microsoft.com/office/excel/2006/main">
          <x14:cfRule type="dataBar" id="{43CD7D62-73F0-4A46-AB2D-823B0E6683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S19</xm:sqref>
        </x14:conditionalFormatting>
        <x14:conditionalFormatting xmlns:xm="http://schemas.microsoft.com/office/excel/2006/main">
          <x14:cfRule type="dataBar" id="{C33F4D61-7D92-49D1-8484-DD51CAC99F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S23</xm:sqref>
        </x14:conditionalFormatting>
        <x14:conditionalFormatting xmlns:xm="http://schemas.microsoft.com/office/excel/2006/main">
          <x14:cfRule type="dataBar" id="{51535665-755E-4F59-B5BC-C9319AA462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S22</xm:sqref>
        </x14:conditionalFormatting>
        <x14:conditionalFormatting xmlns:xm="http://schemas.microsoft.com/office/excel/2006/main">
          <x14:cfRule type="dataBar" id="{EDC3F619-FE84-449E-A207-31376F242B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S21</xm:sqref>
        </x14:conditionalFormatting>
        <x14:conditionalFormatting xmlns:xm="http://schemas.microsoft.com/office/excel/2006/main">
          <x14:cfRule type="dataBar" id="{15058551-A982-495F-8022-E3E6360E4A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S20</xm:sqref>
        </x14:conditionalFormatting>
        <x14:conditionalFormatting xmlns:xm="http://schemas.microsoft.com/office/excel/2006/main">
          <x14:cfRule type="dataBar" id="{9928FC1A-1243-4C4C-9D1C-94327B08B8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S24</xm:sqref>
        </x14:conditionalFormatting>
        <x14:conditionalFormatting xmlns:xm="http://schemas.microsoft.com/office/excel/2006/main">
          <x14:cfRule type="dataBar" id="{E00FD788-15C0-4DEB-8BB7-89F66B8CC8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S29</xm:sqref>
        </x14:conditionalFormatting>
        <x14:conditionalFormatting xmlns:xm="http://schemas.microsoft.com/office/excel/2006/main">
          <x14:cfRule type="dataBar" id="{0A113F88-8442-45CE-B3F9-D9B9C654C2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S32</xm:sqref>
        </x14:conditionalFormatting>
        <x14:conditionalFormatting xmlns:xm="http://schemas.microsoft.com/office/excel/2006/main">
          <x14:cfRule type="dataBar" id="{51CC04FC-28F1-41DE-9435-BA861C4CE7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S31</xm:sqref>
        </x14:conditionalFormatting>
        <x14:conditionalFormatting xmlns:xm="http://schemas.microsoft.com/office/excel/2006/main">
          <x14:cfRule type="dataBar" id="{9338D01E-515C-42E9-8A4A-DDF73E7BC3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S33</xm:sqref>
        </x14:conditionalFormatting>
        <x14:conditionalFormatting xmlns:xm="http://schemas.microsoft.com/office/excel/2006/main">
          <x14:cfRule type="dataBar" id="{0E6936C8-CDD2-4F1C-B203-1A7F65D830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S34</xm:sqref>
        </x14:conditionalFormatting>
        <x14:conditionalFormatting xmlns:xm="http://schemas.microsoft.com/office/excel/2006/main">
          <x14:cfRule type="dataBar" id="{8D95C253-A640-4607-9114-799673D82D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W11</xm:sqref>
        </x14:conditionalFormatting>
        <x14:conditionalFormatting xmlns:xm="http://schemas.microsoft.com/office/excel/2006/main">
          <x14:cfRule type="dataBar" id="{0E3488ED-4C9D-4E2F-98F2-BD13AC5C9E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W10</xm:sqref>
        </x14:conditionalFormatting>
        <x14:conditionalFormatting xmlns:xm="http://schemas.microsoft.com/office/excel/2006/main">
          <x14:cfRule type="dataBar" id="{594F498A-AD91-4F8A-BD30-154049F086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W7:W8</xm:sqref>
        </x14:conditionalFormatting>
        <x14:conditionalFormatting xmlns:xm="http://schemas.microsoft.com/office/excel/2006/main">
          <x14:cfRule type="dataBar" id="{271B787B-4F66-4ACE-B75C-685A05CED2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W6</xm:sqref>
        </x14:conditionalFormatting>
        <x14:conditionalFormatting xmlns:xm="http://schemas.microsoft.com/office/excel/2006/main">
          <x14:cfRule type="dataBar" id="{53D8FCDB-A596-447C-B970-43E899BF9A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W9</xm:sqref>
        </x14:conditionalFormatting>
        <x14:conditionalFormatting xmlns:xm="http://schemas.microsoft.com/office/excel/2006/main">
          <x14:cfRule type="dataBar" id="{13B80E0C-CE35-4740-B1FD-B14BB21326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W12</xm:sqref>
        </x14:conditionalFormatting>
        <x14:conditionalFormatting xmlns:xm="http://schemas.microsoft.com/office/excel/2006/main">
          <x14:cfRule type="dataBar" id="{44539A08-F3C0-46AF-9A53-A6AC9E1B97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W13</xm:sqref>
        </x14:conditionalFormatting>
        <x14:conditionalFormatting xmlns:xm="http://schemas.microsoft.com/office/excel/2006/main">
          <x14:cfRule type="dataBar" id="{05DD5AAA-D503-4D9B-94C5-BABEA19DA4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W14</xm:sqref>
        </x14:conditionalFormatting>
        <x14:conditionalFormatting xmlns:xm="http://schemas.microsoft.com/office/excel/2006/main">
          <x14:cfRule type="dataBar" id="{4776E214-4147-4F84-BD19-DC4BCB2FB2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W15</xm:sqref>
        </x14:conditionalFormatting>
        <x14:conditionalFormatting xmlns:xm="http://schemas.microsoft.com/office/excel/2006/main">
          <x14:cfRule type="dataBar" id="{0E1DE7DB-8A57-4FA9-A8E3-13C41A761E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W16</xm:sqref>
        </x14:conditionalFormatting>
        <x14:conditionalFormatting xmlns:xm="http://schemas.microsoft.com/office/excel/2006/main">
          <x14:cfRule type="dataBar" id="{35BED8F2-CCB5-4FEC-825C-C0A1315689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W17</xm:sqref>
        </x14:conditionalFormatting>
        <x14:conditionalFormatting xmlns:xm="http://schemas.microsoft.com/office/excel/2006/main">
          <x14:cfRule type="dataBar" id="{9830C0EE-6AB3-47C9-976B-58D86FC6D6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W18</xm:sqref>
        </x14:conditionalFormatting>
        <x14:conditionalFormatting xmlns:xm="http://schemas.microsoft.com/office/excel/2006/main">
          <x14:cfRule type="dataBar" id="{AC9A828F-8220-4F83-9F6F-7A673B3321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W19</xm:sqref>
        </x14:conditionalFormatting>
        <x14:conditionalFormatting xmlns:xm="http://schemas.microsoft.com/office/excel/2006/main">
          <x14:cfRule type="dataBar" id="{CF6062C4-EF7A-4D1C-A5E1-08DEFC636C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W23</xm:sqref>
        </x14:conditionalFormatting>
        <x14:conditionalFormatting xmlns:xm="http://schemas.microsoft.com/office/excel/2006/main">
          <x14:cfRule type="dataBar" id="{7FD94240-97AD-4931-A7C3-50600DEF38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W22</xm:sqref>
        </x14:conditionalFormatting>
        <x14:conditionalFormatting xmlns:xm="http://schemas.microsoft.com/office/excel/2006/main">
          <x14:cfRule type="dataBar" id="{3BE15277-FA1D-4F33-9FCD-DA60B868D0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1CA33FAC-69F9-4584-BADD-37C8C15146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W20</xm:sqref>
        </x14:conditionalFormatting>
        <x14:conditionalFormatting xmlns:xm="http://schemas.microsoft.com/office/excel/2006/main">
          <x14:cfRule type="dataBar" id="{F4F216F2-7E00-4923-BD17-B8419550CA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W24</xm:sqref>
        </x14:conditionalFormatting>
        <x14:conditionalFormatting xmlns:xm="http://schemas.microsoft.com/office/excel/2006/main">
          <x14:cfRule type="dataBar" id="{85E713C3-3DE6-4F7B-9693-784B27C286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W29</xm:sqref>
        </x14:conditionalFormatting>
        <x14:conditionalFormatting xmlns:xm="http://schemas.microsoft.com/office/excel/2006/main">
          <x14:cfRule type="dataBar" id="{8E59DD2A-D7D8-4D79-A04B-0BE83FEA8C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W32</xm:sqref>
        </x14:conditionalFormatting>
        <x14:conditionalFormatting xmlns:xm="http://schemas.microsoft.com/office/excel/2006/main">
          <x14:cfRule type="dataBar" id="{0918C80C-65C3-4D3F-9CAA-D1B628DEA1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W31</xm:sqref>
        </x14:conditionalFormatting>
        <x14:conditionalFormatting xmlns:xm="http://schemas.microsoft.com/office/excel/2006/main">
          <x14:cfRule type="dataBar" id="{682B73A1-1BF9-4EF2-A5E3-0E6495A589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W34</xm:sqref>
        </x14:conditionalFormatting>
        <x14:conditionalFormatting xmlns:xm="http://schemas.microsoft.com/office/excel/2006/main">
          <x14:cfRule type="dataBar" id="{F795F7C7-B06C-4C99-B5F8-323BF2FFF0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AA11</xm:sqref>
        </x14:conditionalFormatting>
        <x14:conditionalFormatting xmlns:xm="http://schemas.microsoft.com/office/excel/2006/main">
          <x14:cfRule type="dataBar" id="{F01FA4A7-5515-486D-974D-7E208CB59D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AA10</xm:sqref>
        </x14:conditionalFormatting>
        <x14:conditionalFormatting xmlns:xm="http://schemas.microsoft.com/office/excel/2006/main">
          <x14:cfRule type="dataBar" id="{C749F102-380E-4030-88EB-F5DF5E1B8B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AA7:AA8</xm:sqref>
        </x14:conditionalFormatting>
        <x14:conditionalFormatting xmlns:xm="http://schemas.microsoft.com/office/excel/2006/main">
          <x14:cfRule type="dataBar" id="{A7C0D1DB-8422-4ECD-B5D2-DC42AC305E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AA6</xm:sqref>
        </x14:conditionalFormatting>
        <x14:conditionalFormatting xmlns:xm="http://schemas.microsoft.com/office/excel/2006/main">
          <x14:cfRule type="dataBar" id="{98CD9692-4AF9-4533-A4B4-997725F683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AA9</xm:sqref>
        </x14:conditionalFormatting>
        <x14:conditionalFormatting xmlns:xm="http://schemas.microsoft.com/office/excel/2006/main">
          <x14:cfRule type="dataBar" id="{A66B8C3F-8062-45F4-B18B-AE27C95E32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AA12</xm:sqref>
        </x14:conditionalFormatting>
        <x14:conditionalFormatting xmlns:xm="http://schemas.microsoft.com/office/excel/2006/main">
          <x14:cfRule type="dataBar" id="{036FDB65-DC82-4C9B-9D81-40F0BDF539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AA13</xm:sqref>
        </x14:conditionalFormatting>
        <x14:conditionalFormatting xmlns:xm="http://schemas.microsoft.com/office/excel/2006/main">
          <x14:cfRule type="dataBar" id="{DEADCC33-C1CD-497E-84AB-A028B89D9D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AA14</xm:sqref>
        </x14:conditionalFormatting>
        <x14:conditionalFormatting xmlns:xm="http://schemas.microsoft.com/office/excel/2006/main">
          <x14:cfRule type="dataBar" id="{E100B306-DBD2-4710-96D1-6B8A318263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AA15</xm:sqref>
        </x14:conditionalFormatting>
        <x14:conditionalFormatting xmlns:xm="http://schemas.microsoft.com/office/excel/2006/main">
          <x14:cfRule type="dataBar" id="{669B2D00-3656-44C5-AB83-0E51E8E1DA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AA16</xm:sqref>
        </x14:conditionalFormatting>
        <x14:conditionalFormatting xmlns:xm="http://schemas.microsoft.com/office/excel/2006/main">
          <x14:cfRule type="dataBar" id="{ABAEB3B4-3370-4251-A0D6-9ED4B5754E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AA17</xm:sqref>
        </x14:conditionalFormatting>
        <x14:conditionalFormatting xmlns:xm="http://schemas.microsoft.com/office/excel/2006/main">
          <x14:cfRule type="dataBar" id="{F4BAF1C0-FFD3-467E-8220-C6598AAB01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AA18</xm:sqref>
        </x14:conditionalFormatting>
        <x14:conditionalFormatting xmlns:xm="http://schemas.microsoft.com/office/excel/2006/main">
          <x14:cfRule type="dataBar" id="{04D79808-04F9-42E6-9D0F-70DCC2E970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AA19</xm:sqref>
        </x14:conditionalFormatting>
        <x14:conditionalFormatting xmlns:xm="http://schemas.microsoft.com/office/excel/2006/main">
          <x14:cfRule type="dataBar" id="{6BDAACC2-F63B-4C3C-B1AA-739D56115D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AA20</xm:sqref>
        </x14:conditionalFormatting>
        <x14:conditionalFormatting xmlns:xm="http://schemas.microsoft.com/office/excel/2006/main">
          <x14:cfRule type="dataBar" id="{159D3843-76CE-410D-A39D-296822B4A2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AA21</xm:sqref>
        </x14:conditionalFormatting>
        <x14:conditionalFormatting xmlns:xm="http://schemas.microsoft.com/office/excel/2006/main">
          <x14:cfRule type="dataBar" id="{2C2B3A4A-9901-4431-9CA0-C8232AF9BA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AA22</xm:sqref>
        </x14:conditionalFormatting>
        <x14:conditionalFormatting xmlns:xm="http://schemas.microsoft.com/office/excel/2006/main">
          <x14:cfRule type="dataBar" id="{83A33E55-A4BF-4C14-A0EA-EB7007B077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AA23</xm:sqref>
        </x14:conditionalFormatting>
        <x14:conditionalFormatting xmlns:xm="http://schemas.microsoft.com/office/excel/2006/main">
          <x14:cfRule type="dataBar" id="{F64EA197-1856-4222-A3CF-35FDC4B668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AA24</xm:sqref>
        </x14:conditionalFormatting>
        <x14:conditionalFormatting xmlns:xm="http://schemas.microsoft.com/office/excel/2006/main">
          <x14:cfRule type="dataBar" id="{49AE89B6-7C18-48B6-9F20-01BB740B45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AA29</xm:sqref>
        </x14:conditionalFormatting>
        <x14:conditionalFormatting xmlns:xm="http://schemas.microsoft.com/office/excel/2006/main">
          <x14:cfRule type="dataBar" id="{E79C16A3-371A-4E22-9F91-AE2D6D40ED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AA32</xm:sqref>
        </x14:conditionalFormatting>
        <x14:conditionalFormatting xmlns:xm="http://schemas.microsoft.com/office/excel/2006/main">
          <x14:cfRule type="dataBar" id="{FA34795B-152F-4DBD-A9E8-6DCE235A18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AA31</xm:sqref>
        </x14:conditionalFormatting>
        <x14:conditionalFormatting xmlns:xm="http://schemas.microsoft.com/office/excel/2006/main">
          <x14:cfRule type="dataBar" id="{67B5BBE5-4E31-4A1D-BE35-550FEF08C1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AA33</xm:sqref>
        </x14:conditionalFormatting>
        <x14:conditionalFormatting xmlns:xm="http://schemas.microsoft.com/office/excel/2006/main">
          <x14:cfRule type="dataBar" id="{9F13C88A-D0B8-4262-9AEE-28489CFFFF9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AA34</xm:sqref>
        </x14:conditionalFormatting>
        <x14:conditionalFormatting xmlns:xm="http://schemas.microsoft.com/office/excel/2006/main">
          <x14:cfRule type="dataBar" id="{7D4D6128-45D2-41CA-BFCF-48C8971EEB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AE11</xm:sqref>
        </x14:conditionalFormatting>
        <x14:conditionalFormatting xmlns:xm="http://schemas.microsoft.com/office/excel/2006/main">
          <x14:cfRule type="dataBar" id="{F9426324-9AD0-4BDF-A68E-69B080F359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AE10</xm:sqref>
        </x14:conditionalFormatting>
        <x14:conditionalFormatting xmlns:xm="http://schemas.microsoft.com/office/excel/2006/main">
          <x14:cfRule type="dataBar" id="{6F8AE8D6-FE14-48D8-B395-9CC43BFF23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AE7:AE8</xm:sqref>
        </x14:conditionalFormatting>
        <x14:conditionalFormatting xmlns:xm="http://schemas.microsoft.com/office/excel/2006/main">
          <x14:cfRule type="dataBar" id="{3EB17D68-8282-4CB9-B76F-4C38AA733C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AE6</xm:sqref>
        </x14:conditionalFormatting>
        <x14:conditionalFormatting xmlns:xm="http://schemas.microsoft.com/office/excel/2006/main">
          <x14:cfRule type="dataBar" id="{F58C5436-3755-48CC-85AA-6C9934775E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AE9</xm:sqref>
        </x14:conditionalFormatting>
        <x14:conditionalFormatting xmlns:xm="http://schemas.microsoft.com/office/excel/2006/main">
          <x14:cfRule type="dataBar" id="{C347A1ED-7FCA-480A-8C01-385544ED05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AE12</xm:sqref>
        </x14:conditionalFormatting>
        <x14:conditionalFormatting xmlns:xm="http://schemas.microsoft.com/office/excel/2006/main">
          <x14:cfRule type="dataBar" id="{C3764A66-89A6-48EA-B822-80B4FA0A10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AE13</xm:sqref>
        </x14:conditionalFormatting>
        <x14:conditionalFormatting xmlns:xm="http://schemas.microsoft.com/office/excel/2006/main">
          <x14:cfRule type="dataBar" id="{8EE58CE1-8824-4B5C-AAA5-7E69513216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AE14</xm:sqref>
        </x14:conditionalFormatting>
        <x14:conditionalFormatting xmlns:xm="http://schemas.microsoft.com/office/excel/2006/main">
          <x14:cfRule type="dataBar" id="{8FBAD49D-62FF-4CA2-BE03-B2C7FA7194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AE15</xm:sqref>
        </x14:conditionalFormatting>
        <x14:conditionalFormatting xmlns:xm="http://schemas.microsoft.com/office/excel/2006/main">
          <x14:cfRule type="dataBar" id="{57765D93-E97F-480C-8020-D05086539F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AE16</xm:sqref>
        </x14:conditionalFormatting>
        <x14:conditionalFormatting xmlns:xm="http://schemas.microsoft.com/office/excel/2006/main">
          <x14:cfRule type="dataBar" id="{4B8AC0EC-B8BC-4C77-B432-C1CD14D397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AE17</xm:sqref>
        </x14:conditionalFormatting>
        <x14:conditionalFormatting xmlns:xm="http://schemas.microsoft.com/office/excel/2006/main">
          <x14:cfRule type="dataBar" id="{A8B4E7CE-0EFA-4544-A22D-6F84AC51F8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AE18</xm:sqref>
        </x14:conditionalFormatting>
        <x14:conditionalFormatting xmlns:xm="http://schemas.microsoft.com/office/excel/2006/main">
          <x14:cfRule type="dataBar" id="{BBDA1B1F-DF4F-47D5-8A70-9020C8648E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924AC3C1-6B70-4417-AA07-33E7EC7B7A1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G27</xm:sqref>
        </x14:conditionalFormatting>
        <x14:conditionalFormatting xmlns:xm="http://schemas.microsoft.com/office/excel/2006/main">
          <x14:cfRule type="dataBar" id="{8AC9B217-67ED-4B00-993C-FDA2461E2F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G28</xm:sqref>
        </x14:conditionalFormatting>
        <x14:conditionalFormatting xmlns:xm="http://schemas.microsoft.com/office/excel/2006/main">
          <x14:cfRule type="dataBar" id="{DEA13198-9378-450C-AD76-0EA170868E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K26</xm:sqref>
        </x14:conditionalFormatting>
        <x14:conditionalFormatting xmlns:xm="http://schemas.microsoft.com/office/excel/2006/main">
          <x14:cfRule type="dataBar" id="{E59BA391-42EF-4893-92BF-6342895916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K27</xm:sqref>
        </x14:conditionalFormatting>
        <x14:conditionalFormatting xmlns:xm="http://schemas.microsoft.com/office/excel/2006/main">
          <x14:cfRule type="dataBar" id="{00DFE7F9-7E3D-4C78-A8E2-0D5D1F7FD2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K28</xm:sqref>
        </x14:conditionalFormatting>
        <x14:conditionalFormatting xmlns:xm="http://schemas.microsoft.com/office/excel/2006/main">
          <x14:cfRule type="dataBar" id="{33EF17CB-C635-4236-9544-46D6DE85A2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O26</xm:sqref>
        </x14:conditionalFormatting>
        <x14:conditionalFormatting xmlns:xm="http://schemas.microsoft.com/office/excel/2006/main">
          <x14:cfRule type="dataBar" id="{9B3222C5-014B-4D5A-9764-6A63A319B6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O27</xm:sqref>
        </x14:conditionalFormatting>
        <x14:conditionalFormatting xmlns:xm="http://schemas.microsoft.com/office/excel/2006/main">
          <x14:cfRule type="dataBar" id="{476160B6-0069-47F6-919B-E192785640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O28</xm:sqref>
        </x14:conditionalFormatting>
        <x14:conditionalFormatting xmlns:xm="http://schemas.microsoft.com/office/excel/2006/main">
          <x14:cfRule type="dataBar" id="{2A964FF5-8E40-4CD8-8C0C-42CDC0E4EA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S26</xm:sqref>
        </x14:conditionalFormatting>
        <x14:conditionalFormatting xmlns:xm="http://schemas.microsoft.com/office/excel/2006/main">
          <x14:cfRule type="dataBar" id="{06EF2C2B-C392-4A81-9ED6-D83B26FCDF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S27</xm:sqref>
        </x14:conditionalFormatting>
        <x14:conditionalFormatting xmlns:xm="http://schemas.microsoft.com/office/excel/2006/main">
          <x14:cfRule type="dataBar" id="{09848117-608A-4BE6-8862-0E6A607B3E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S28</xm:sqref>
        </x14:conditionalFormatting>
        <x14:conditionalFormatting xmlns:xm="http://schemas.microsoft.com/office/excel/2006/main">
          <x14:cfRule type="dataBar" id="{6115E03C-424E-4001-8FE5-60816AA5F9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W26</xm:sqref>
        </x14:conditionalFormatting>
        <x14:conditionalFormatting xmlns:xm="http://schemas.microsoft.com/office/excel/2006/main">
          <x14:cfRule type="dataBar" id="{56B63492-812D-4EDE-AB4D-E4975B2261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W27</xm:sqref>
        </x14:conditionalFormatting>
        <x14:conditionalFormatting xmlns:xm="http://schemas.microsoft.com/office/excel/2006/main">
          <x14:cfRule type="dataBar" id="{BE0F3E27-C181-4014-80E2-FD3394E400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W28</xm:sqref>
        </x14:conditionalFormatting>
        <x14:conditionalFormatting xmlns:xm="http://schemas.microsoft.com/office/excel/2006/main">
          <x14:cfRule type="dataBar" id="{0AC5A6A4-2437-4D45-A018-AEA2B096E6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AA26</xm:sqref>
        </x14:conditionalFormatting>
        <x14:conditionalFormatting xmlns:xm="http://schemas.microsoft.com/office/excel/2006/main">
          <x14:cfRule type="dataBar" id="{16C95957-B8DD-494F-8F96-172732D634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AA27</xm:sqref>
        </x14:conditionalFormatting>
        <x14:conditionalFormatting xmlns:xm="http://schemas.microsoft.com/office/excel/2006/main">
          <x14:cfRule type="dataBar" id="{B3F67A15-1A47-44CC-A35A-3D2C06D919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AA28</xm:sqref>
        </x14:conditionalFormatting>
        <x14:conditionalFormatting xmlns:xm="http://schemas.microsoft.com/office/excel/2006/main">
          <x14:cfRule type="dataBar" id="{5FBC9650-3C87-4887-8B74-06C07470A7C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AE26</xm:sqref>
        </x14:conditionalFormatting>
        <x14:conditionalFormatting xmlns:xm="http://schemas.microsoft.com/office/excel/2006/main">
          <x14:cfRule type="dataBar" id="{2B1E7625-FD1F-4E6D-962E-7196DDC360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AE27</xm:sqref>
        </x14:conditionalFormatting>
        <x14:conditionalFormatting xmlns:xm="http://schemas.microsoft.com/office/excel/2006/main">
          <x14:cfRule type="dataBar" id="{E536CE44-9EE1-4F50-A3EA-42B415C723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AE28</xm:sqref>
        </x14:conditionalFormatting>
        <x14:conditionalFormatting xmlns:xm="http://schemas.microsoft.com/office/excel/2006/main">
          <x14:cfRule type="dataBar" id="{13934B5A-A605-4884-A7FA-82C85FBDDA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AI26</xm:sqref>
        </x14:conditionalFormatting>
        <x14:conditionalFormatting xmlns:xm="http://schemas.microsoft.com/office/excel/2006/main">
          <x14:cfRule type="dataBar" id="{E5660566-514A-4795-82C1-0B726C3E7C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AI28</xm:sqref>
        </x14:conditionalFormatting>
        <x14:conditionalFormatting xmlns:xm="http://schemas.microsoft.com/office/excel/2006/main">
          <x14:cfRule type="dataBar" id="{BF69A4F9-E1A1-47DD-A627-6C4DA587C5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AN25</xm:sqref>
        </x14:conditionalFormatting>
        <x14:conditionalFormatting xmlns:xm="http://schemas.microsoft.com/office/excel/2006/main">
          <x14:cfRule type="dataBar" id="{0F5E25AD-6EDF-4BEA-A63C-774B200739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AN26</xm:sqref>
        </x14:conditionalFormatting>
        <x14:conditionalFormatting xmlns:xm="http://schemas.microsoft.com/office/excel/2006/main">
          <x14:cfRule type="dataBar" id="{F52B5861-1F4F-43DB-8082-48F3989CB4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AN27</xm:sqref>
        </x14:conditionalFormatting>
        <x14:conditionalFormatting xmlns:xm="http://schemas.microsoft.com/office/excel/2006/main">
          <x14:cfRule type="dataBar" id="{71DBA3B4-E157-4F22-B049-9AF31E2226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AN28</xm:sqref>
        </x14:conditionalFormatting>
        <x14:conditionalFormatting xmlns:xm="http://schemas.microsoft.com/office/excel/2006/main">
          <x14:cfRule type="dataBar" id="{ABF95EA6-C90C-4B08-845C-0F7A207314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AN31</xm:sqref>
        </x14:conditionalFormatting>
        <x14:conditionalFormatting xmlns:xm="http://schemas.microsoft.com/office/excel/2006/main">
          <x14:cfRule type="dataBar" id="{A3374F33-72B1-4F8D-955F-521199E8A4F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AW25</xm:sqref>
        </x14:conditionalFormatting>
        <x14:conditionalFormatting xmlns:xm="http://schemas.microsoft.com/office/excel/2006/main">
          <x14:cfRule type="dataBar" id="{4C54E21C-2F04-424F-814E-030523DA34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AW26</xm:sqref>
        </x14:conditionalFormatting>
        <x14:conditionalFormatting xmlns:xm="http://schemas.microsoft.com/office/excel/2006/main">
          <x14:cfRule type="dataBar" id="{97B64CF1-B407-421A-A63A-3D6A18DBB1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AW27</xm:sqref>
        </x14:conditionalFormatting>
        <x14:conditionalFormatting xmlns:xm="http://schemas.microsoft.com/office/excel/2006/main">
          <x14:cfRule type="dataBar" id="{FC30E16F-70E4-4AF9-A66E-819444F107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BA25</xm:sqref>
        </x14:conditionalFormatting>
        <x14:conditionalFormatting xmlns:xm="http://schemas.microsoft.com/office/excel/2006/main">
          <x14:cfRule type="dataBar" id="{EF419815-6493-4442-B4E9-D318074C51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BA26</xm:sqref>
        </x14:conditionalFormatting>
        <x14:conditionalFormatting xmlns:xm="http://schemas.microsoft.com/office/excel/2006/main">
          <x14:cfRule type="dataBar" id="{243A6209-2ED2-4B72-B8D3-C593A9419D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BA27</xm:sqref>
        </x14:conditionalFormatting>
        <x14:conditionalFormatting xmlns:xm="http://schemas.microsoft.com/office/excel/2006/main">
          <x14:cfRule type="dataBar" id="{88B3FE85-C3C3-4184-9737-23B678005D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BE25</xm:sqref>
        </x14:conditionalFormatting>
        <x14:conditionalFormatting xmlns:xm="http://schemas.microsoft.com/office/excel/2006/main">
          <x14:cfRule type="dataBar" id="{90D5BD56-CACD-4D16-A752-58013BC0D7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BE26</xm:sqref>
        </x14:conditionalFormatting>
        <x14:conditionalFormatting xmlns:xm="http://schemas.microsoft.com/office/excel/2006/main">
          <x14:cfRule type="dataBar" id="{007E2152-85AE-4AF1-8A5E-0D0949F407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BE27</xm:sqref>
        </x14:conditionalFormatting>
        <x14:conditionalFormatting xmlns:xm="http://schemas.microsoft.com/office/excel/2006/main">
          <x14:cfRule type="dataBar" id="{A3464D8E-54A4-4602-8288-D456D3DFB0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BI25</xm:sqref>
        </x14:conditionalFormatting>
        <x14:conditionalFormatting xmlns:xm="http://schemas.microsoft.com/office/excel/2006/main">
          <x14:cfRule type="dataBar" id="{C96BF2FD-2F7B-4596-8F8A-870DE240B5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BI26</xm:sqref>
        </x14:conditionalFormatting>
        <x14:conditionalFormatting xmlns:xm="http://schemas.microsoft.com/office/excel/2006/main">
          <x14:cfRule type="dataBar" id="{B178ED23-FE26-4BD4-881B-1E57C9BCB4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BI27</xm:sqref>
        </x14:conditionalFormatting>
        <x14:conditionalFormatting xmlns:xm="http://schemas.microsoft.com/office/excel/2006/main">
          <x14:cfRule type="dataBar" id="{53E3F3DE-249D-4DA2-A2CE-A3B95237F2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BM25</xm:sqref>
        </x14:conditionalFormatting>
        <x14:conditionalFormatting xmlns:xm="http://schemas.microsoft.com/office/excel/2006/main">
          <x14:cfRule type="dataBar" id="{AACDF4B9-EB37-4BF2-8768-DE9EB179CA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BM26</xm:sqref>
        </x14:conditionalFormatting>
        <x14:conditionalFormatting xmlns:xm="http://schemas.microsoft.com/office/excel/2006/main">
          <x14:cfRule type="dataBar" id="{82CAFC3E-717F-453F-AFDD-C8A3106E29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BN26</xm:sqref>
        </x14:conditionalFormatting>
        <x14:conditionalFormatting xmlns:xm="http://schemas.microsoft.com/office/excel/2006/main">
          <x14:cfRule type="dataBar" id="{AEBE60C8-AB50-4B96-B081-CDF8E93E27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BN27:BN28</xm:sqref>
        </x14:conditionalFormatting>
        <x14:conditionalFormatting xmlns:xm="http://schemas.microsoft.com/office/excel/2006/main">
          <x14:cfRule type="dataBar" id="{A8598B28-25ED-42DE-BCE9-722C5165EED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BR25</xm:sqref>
        </x14:conditionalFormatting>
        <x14:conditionalFormatting xmlns:xm="http://schemas.microsoft.com/office/excel/2006/main">
          <x14:cfRule type="dataBar" id="{FBFBE38B-A214-4C05-88EE-4D1F36B384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BR26</xm:sqref>
        </x14:conditionalFormatting>
        <x14:conditionalFormatting xmlns:xm="http://schemas.microsoft.com/office/excel/2006/main">
          <x14:cfRule type="dataBar" id="{FDDEF654-5C9C-4F3D-852D-EF4ACE29C8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BR27</xm:sqref>
        </x14:conditionalFormatting>
        <x14:conditionalFormatting xmlns:xm="http://schemas.microsoft.com/office/excel/2006/main">
          <x14:cfRule type="dataBar" id="{1118FBDE-E91B-440A-AADA-C22C175992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BR28</xm:sqref>
        </x14:conditionalFormatting>
        <x14:conditionalFormatting xmlns:xm="http://schemas.microsoft.com/office/excel/2006/main">
          <x14:cfRule type="dataBar" id="{4B2B785B-B5B7-43FF-BF38-9A9EE5BCF1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BW27</xm:sqref>
        </x14:conditionalFormatting>
        <x14:conditionalFormatting xmlns:xm="http://schemas.microsoft.com/office/excel/2006/main">
          <x14:cfRule type="dataBar" id="{FFFF03F4-57C0-4626-A942-E6074C6614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BW26</xm:sqref>
        </x14:conditionalFormatting>
        <x14:conditionalFormatting xmlns:xm="http://schemas.microsoft.com/office/excel/2006/main">
          <x14:cfRule type="dataBar" id="{71F89455-64EA-467F-AB96-892B7ADF04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BW30</xm:sqref>
        </x14:conditionalFormatting>
        <x14:conditionalFormatting xmlns:xm="http://schemas.microsoft.com/office/excel/2006/main">
          <x14:cfRule type="dataBar" id="{892C11AA-8992-4301-A72A-A327DDD55E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CA25</xm:sqref>
        </x14:conditionalFormatting>
        <x14:conditionalFormatting xmlns:xm="http://schemas.microsoft.com/office/excel/2006/main">
          <x14:cfRule type="dataBar" id="{38B59FDD-34F2-4AA8-9754-E2A57C9369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CA26</xm:sqref>
        </x14:conditionalFormatting>
        <x14:conditionalFormatting xmlns:xm="http://schemas.microsoft.com/office/excel/2006/main">
          <x14:cfRule type="dataBar" id="{6C9FE61C-E2FA-432D-B400-BF58A008CA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CA27</xm:sqref>
        </x14:conditionalFormatting>
        <x14:conditionalFormatting xmlns:xm="http://schemas.microsoft.com/office/excel/2006/main">
          <x14:cfRule type="dataBar" id="{E501A931-6672-4AB3-89E9-1F273372E2A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CA30</xm:sqref>
        </x14:conditionalFormatting>
        <x14:conditionalFormatting xmlns:xm="http://schemas.microsoft.com/office/excel/2006/main">
          <x14:cfRule type="dataBar" id="{78F4BAE5-C503-4D1D-BEF9-AEDEAB814C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CE25</xm:sqref>
        </x14:conditionalFormatting>
        <x14:conditionalFormatting xmlns:xm="http://schemas.microsoft.com/office/excel/2006/main">
          <x14:cfRule type="dataBar" id="{AC6FF1B6-64B4-4DA8-AD7A-2CBA1EC7C3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CE26</xm:sqref>
        </x14:conditionalFormatting>
        <x14:conditionalFormatting xmlns:xm="http://schemas.microsoft.com/office/excel/2006/main">
          <x14:cfRule type="dataBar" id="{93EF97B1-5273-4220-ABA9-EDC2CE14DD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CE27</xm:sqref>
        </x14:conditionalFormatting>
        <x14:conditionalFormatting xmlns:xm="http://schemas.microsoft.com/office/excel/2006/main">
          <x14:cfRule type="dataBar" id="{AD0F119E-E9FC-4938-AFF4-A7967D5158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CE30</xm:sqref>
        </x14:conditionalFormatting>
        <x14:conditionalFormatting xmlns:xm="http://schemas.microsoft.com/office/excel/2006/main">
          <x14:cfRule type="dataBar" id="{B02691B3-501A-438B-B406-83562B0FCE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CI25</xm:sqref>
        </x14:conditionalFormatting>
        <x14:conditionalFormatting xmlns:xm="http://schemas.microsoft.com/office/excel/2006/main">
          <x14:cfRule type="dataBar" id="{A48D773B-05AD-45C5-B33A-2E1E565113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CI26</xm:sqref>
        </x14:conditionalFormatting>
        <x14:conditionalFormatting xmlns:xm="http://schemas.microsoft.com/office/excel/2006/main">
          <x14:cfRule type="dataBar" id="{02B65E40-C024-422B-B3C3-B4F6918BA1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CI27</xm:sqref>
        </x14:conditionalFormatting>
        <x14:conditionalFormatting xmlns:xm="http://schemas.microsoft.com/office/excel/2006/main">
          <x14:cfRule type="dataBar" id="{9DCBE36D-09B2-41B9-AC17-779AFD3FE0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CI30</xm:sqref>
        </x14:conditionalFormatting>
        <x14:conditionalFormatting xmlns:xm="http://schemas.microsoft.com/office/excel/2006/main">
          <x14:cfRule type="dataBar" id="{C5BF7E70-4615-4D2C-99F4-DB03541B76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CM25</xm:sqref>
        </x14:conditionalFormatting>
        <x14:conditionalFormatting xmlns:xm="http://schemas.microsoft.com/office/excel/2006/main">
          <x14:cfRule type="dataBar" id="{1AFFD31A-2CAA-417B-8BB6-F5A60C7EAB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CM27</xm:sqref>
        </x14:conditionalFormatting>
        <x14:conditionalFormatting xmlns:xm="http://schemas.microsoft.com/office/excel/2006/main">
          <x14:cfRule type="dataBar" id="{122C3174-874B-4C9D-A803-823D5B6FA8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CM30</xm:sqref>
        </x14:conditionalFormatting>
        <x14:conditionalFormatting xmlns:xm="http://schemas.microsoft.com/office/excel/2006/main">
          <x14:cfRule type="dataBar" id="{65388A11-F82A-4063-BE95-C1A5F1E762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CQ25</xm:sqref>
        </x14:conditionalFormatting>
        <x14:conditionalFormatting xmlns:xm="http://schemas.microsoft.com/office/excel/2006/main">
          <x14:cfRule type="dataBar" id="{21B961AE-2589-4668-959A-492A298D03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CQ26</xm:sqref>
        </x14:conditionalFormatting>
        <x14:conditionalFormatting xmlns:xm="http://schemas.microsoft.com/office/excel/2006/main">
          <x14:cfRule type="dataBar" id="{6C2F33DB-7B2E-42F3-B4C8-E8770F26E0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CQ27</xm:sqref>
        </x14:conditionalFormatting>
        <x14:conditionalFormatting xmlns:xm="http://schemas.microsoft.com/office/excel/2006/main">
          <x14:cfRule type="dataBar" id="{CA938CCC-63EC-432E-AD33-C6203D60A6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CQ30</xm:sqref>
        </x14:conditionalFormatting>
        <x14:conditionalFormatting xmlns:xm="http://schemas.microsoft.com/office/excel/2006/main">
          <x14:cfRule type="dataBar" id="{92B01A13-7FA8-419D-AE08-4A4B29342B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CZ25</xm:sqref>
        </x14:conditionalFormatting>
        <x14:conditionalFormatting xmlns:xm="http://schemas.microsoft.com/office/excel/2006/main">
          <x14:cfRule type="dataBar" id="{1F8BFE9C-7173-420A-9BB2-C4E0B6B0EA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CZ26</xm:sqref>
        </x14:conditionalFormatting>
        <x14:conditionalFormatting xmlns:xm="http://schemas.microsoft.com/office/excel/2006/main">
          <x14:cfRule type="dataBar" id="{72DA27B9-F2C0-4464-A655-66F8572D919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CZ27</xm:sqref>
        </x14:conditionalFormatting>
        <x14:conditionalFormatting xmlns:xm="http://schemas.microsoft.com/office/excel/2006/main">
          <x14:cfRule type="dataBar" id="{A0CFCBA9-9D51-4358-BB1A-1A3189110E7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CZ30</xm:sqref>
        </x14:conditionalFormatting>
        <x14:conditionalFormatting xmlns:xm="http://schemas.microsoft.com/office/excel/2006/main">
          <x14:cfRule type="dataBar" id="{36A6C573-D012-4C68-A676-01C17B2405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AE19</xm:sqref>
        </x14:conditionalFormatting>
        <x14:conditionalFormatting xmlns:xm="http://schemas.microsoft.com/office/excel/2006/main">
          <x14:cfRule type="dataBar" id="{E68A3B8C-3EB3-4702-B6BC-360928452A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AE23</xm:sqref>
        </x14:conditionalFormatting>
        <x14:conditionalFormatting xmlns:xm="http://schemas.microsoft.com/office/excel/2006/main">
          <x14:cfRule type="dataBar" id="{BFD3D9C1-EF3F-44AC-BA82-80C131EA29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AE22</xm:sqref>
        </x14:conditionalFormatting>
        <x14:conditionalFormatting xmlns:xm="http://schemas.microsoft.com/office/excel/2006/main">
          <x14:cfRule type="dataBar" id="{B6A92543-0F1A-4BFB-BE0B-B3C4552923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AE21</xm:sqref>
        </x14:conditionalFormatting>
        <x14:conditionalFormatting xmlns:xm="http://schemas.microsoft.com/office/excel/2006/main">
          <x14:cfRule type="dataBar" id="{B9DA865A-AFA7-4771-A887-FC6CE73287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AE20</xm:sqref>
        </x14:conditionalFormatting>
        <x14:conditionalFormatting xmlns:xm="http://schemas.microsoft.com/office/excel/2006/main">
          <x14:cfRule type="dataBar" id="{0F7D3201-EE7D-423E-B739-7135475B08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AE24</xm:sqref>
        </x14:conditionalFormatting>
        <x14:conditionalFormatting xmlns:xm="http://schemas.microsoft.com/office/excel/2006/main">
          <x14:cfRule type="dataBar" id="{FCAFF746-4327-4E65-BE93-07D060EA7D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AE29</xm:sqref>
        </x14:conditionalFormatting>
        <x14:conditionalFormatting xmlns:xm="http://schemas.microsoft.com/office/excel/2006/main">
          <x14:cfRule type="dataBar" id="{FED40598-29CD-4680-B406-74606D1DFB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AE32</xm:sqref>
        </x14:conditionalFormatting>
        <x14:conditionalFormatting xmlns:xm="http://schemas.microsoft.com/office/excel/2006/main">
          <x14:cfRule type="dataBar" id="{290F9EF4-763B-4549-B946-0A46AF930B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AE31</xm:sqref>
        </x14:conditionalFormatting>
        <x14:conditionalFormatting xmlns:xm="http://schemas.microsoft.com/office/excel/2006/main">
          <x14:cfRule type="dataBar" id="{D1B5BDE0-B556-4758-9331-D3EB4C47C6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AE33</xm:sqref>
        </x14:conditionalFormatting>
        <x14:conditionalFormatting xmlns:xm="http://schemas.microsoft.com/office/excel/2006/main">
          <x14:cfRule type="dataBar" id="{05FE1A89-E9B7-4302-9DCB-BD18E6C1A5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AE34</xm:sqref>
        </x14:conditionalFormatting>
        <x14:conditionalFormatting xmlns:xm="http://schemas.microsoft.com/office/excel/2006/main">
          <x14:cfRule type="dataBar" id="{793C4607-375B-4BBF-9E41-C39F3A0E89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AN11</xm:sqref>
        </x14:conditionalFormatting>
        <x14:conditionalFormatting xmlns:xm="http://schemas.microsoft.com/office/excel/2006/main">
          <x14:cfRule type="dataBar" id="{EAF5131F-FAA0-4AE0-9245-4D585AA1A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AN10</xm:sqref>
        </x14:conditionalFormatting>
        <x14:conditionalFormatting xmlns:xm="http://schemas.microsoft.com/office/excel/2006/main">
          <x14:cfRule type="dataBar" id="{2900A4DE-715D-46A9-BC78-B8C3E11E8A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AN7:AN9</xm:sqref>
        </x14:conditionalFormatting>
        <x14:conditionalFormatting xmlns:xm="http://schemas.microsoft.com/office/excel/2006/main">
          <x14:cfRule type="dataBar" id="{3C672F6B-143A-46E0-9100-ABDC1C546F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AN6</xm:sqref>
        </x14:conditionalFormatting>
        <x14:conditionalFormatting xmlns:xm="http://schemas.microsoft.com/office/excel/2006/main">
          <x14:cfRule type="dataBar" id="{359A2B89-D73D-4709-82A0-12D3928DC3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AN12</xm:sqref>
        </x14:conditionalFormatting>
        <x14:conditionalFormatting xmlns:xm="http://schemas.microsoft.com/office/excel/2006/main">
          <x14:cfRule type="dataBar" id="{85E1155D-473D-4F4F-B9F3-34B5A01EE4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AN13</xm:sqref>
        </x14:conditionalFormatting>
        <x14:conditionalFormatting xmlns:xm="http://schemas.microsoft.com/office/excel/2006/main">
          <x14:cfRule type="dataBar" id="{1FB47485-BC5C-4B8C-B0B8-E607C55C67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AN14</xm:sqref>
        </x14:conditionalFormatting>
        <x14:conditionalFormatting xmlns:xm="http://schemas.microsoft.com/office/excel/2006/main">
          <x14:cfRule type="dataBar" id="{17C7127D-76D8-4D39-8D1F-80223E9201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AN15</xm:sqref>
        </x14:conditionalFormatting>
        <x14:conditionalFormatting xmlns:xm="http://schemas.microsoft.com/office/excel/2006/main">
          <x14:cfRule type="dataBar" id="{720AC7BB-E0E3-4D8B-B610-099FD3CAE0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AN16</xm:sqref>
        </x14:conditionalFormatting>
        <x14:conditionalFormatting xmlns:xm="http://schemas.microsoft.com/office/excel/2006/main">
          <x14:cfRule type="dataBar" id="{0634AA29-F5A0-4458-AA44-7E043B6441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AN17</xm:sqref>
        </x14:conditionalFormatting>
        <x14:conditionalFormatting xmlns:xm="http://schemas.microsoft.com/office/excel/2006/main">
          <x14:cfRule type="dataBar" id="{6D12A721-2E05-45A2-9E11-DFC107096D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AN18</xm:sqref>
        </x14:conditionalFormatting>
        <x14:conditionalFormatting xmlns:xm="http://schemas.microsoft.com/office/excel/2006/main">
          <x14:cfRule type="dataBar" id="{25B00E15-25BD-47B4-8047-19EB7379E6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AN19</xm:sqref>
        </x14:conditionalFormatting>
        <x14:conditionalFormatting xmlns:xm="http://schemas.microsoft.com/office/excel/2006/main">
          <x14:cfRule type="dataBar" id="{0123E2D7-A2D1-43D2-BB86-68DD36B3928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AN23</xm:sqref>
        </x14:conditionalFormatting>
        <x14:conditionalFormatting xmlns:xm="http://schemas.microsoft.com/office/excel/2006/main">
          <x14:cfRule type="dataBar" id="{0D5AB1AB-BCFC-437D-A8ED-CF46F2FD81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AN22</xm:sqref>
        </x14:conditionalFormatting>
        <x14:conditionalFormatting xmlns:xm="http://schemas.microsoft.com/office/excel/2006/main">
          <x14:cfRule type="dataBar" id="{05C62DA4-F225-4661-AF56-2D5A13A033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AN21</xm:sqref>
        </x14:conditionalFormatting>
        <x14:conditionalFormatting xmlns:xm="http://schemas.microsoft.com/office/excel/2006/main">
          <x14:cfRule type="dataBar" id="{A964D731-3E92-4F29-9871-FCC3A5FB62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AN20</xm:sqref>
        </x14:conditionalFormatting>
        <x14:conditionalFormatting xmlns:xm="http://schemas.microsoft.com/office/excel/2006/main">
          <x14:cfRule type="dataBar" id="{47BB8F44-4C77-4C0A-A8B0-FB9BF6A4C8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AN24</xm:sqref>
        </x14:conditionalFormatting>
        <x14:conditionalFormatting xmlns:xm="http://schemas.microsoft.com/office/excel/2006/main">
          <x14:cfRule type="dataBar" id="{62E92CE5-0052-498B-BF7D-44F36178E9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AN29</xm:sqref>
        </x14:conditionalFormatting>
        <x14:conditionalFormatting xmlns:xm="http://schemas.microsoft.com/office/excel/2006/main">
          <x14:cfRule type="dataBar" id="{95AB41B9-BFFC-4355-AC3B-BB8AD8A559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AN32</xm:sqref>
        </x14:conditionalFormatting>
        <x14:conditionalFormatting xmlns:xm="http://schemas.microsoft.com/office/excel/2006/main">
          <x14:cfRule type="dataBar" id="{D65DEC5E-9E88-435C-93AB-665B4DE28B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AN33</xm:sqref>
        </x14:conditionalFormatting>
        <x14:conditionalFormatting xmlns:xm="http://schemas.microsoft.com/office/excel/2006/main">
          <x14:cfRule type="dataBar" id="{071EA35E-989D-4C0F-8561-CA4274557B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AN34</xm:sqref>
        </x14:conditionalFormatting>
        <x14:conditionalFormatting xmlns:xm="http://schemas.microsoft.com/office/excel/2006/main">
          <x14:cfRule type="dataBar" id="{C2DB1325-7190-49BC-B788-D07E723921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AW11</xm:sqref>
        </x14:conditionalFormatting>
        <x14:conditionalFormatting xmlns:xm="http://schemas.microsoft.com/office/excel/2006/main">
          <x14:cfRule type="dataBar" id="{96B9BFBA-4C10-4BBB-980B-6AD8C1584A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AW10</xm:sqref>
        </x14:conditionalFormatting>
        <x14:conditionalFormatting xmlns:xm="http://schemas.microsoft.com/office/excel/2006/main">
          <x14:cfRule type="dataBar" id="{33F6BF53-08B3-45E0-B174-429FC2BB9A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AW7:AW8</xm:sqref>
        </x14:conditionalFormatting>
        <x14:conditionalFormatting xmlns:xm="http://schemas.microsoft.com/office/excel/2006/main">
          <x14:cfRule type="dataBar" id="{89A10F7A-1585-4FDC-A1FB-E940505747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AW6</xm:sqref>
        </x14:conditionalFormatting>
        <x14:conditionalFormatting xmlns:xm="http://schemas.microsoft.com/office/excel/2006/main">
          <x14:cfRule type="dataBar" id="{8174E927-0608-4920-A600-3C32F3A3CE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AW9</xm:sqref>
        </x14:conditionalFormatting>
        <x14:conditionalFormatting xmlns:xm="http://schemas.microsoft.com/office/excel/2006/main">
          <x14:cfRule type="dataBar" id="{7413F7F7-1882-4AF2-A487-3C06544079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AW12</xm:sqref>
        </x14:conditionalFormatting>
        <x14:conditionalFormatting xmlns:xm="http://schemas.microsoft.com/office/excel/2006/main">
          <x14:cfRule type="dataBar" id="{9F9D23BA-DDBD-4925-BBEE-5FD7EA84F3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AW13</xm:sqref>
        </x14:conditionalFormatting>
        <x14:conditionalFormatting xmlns:xm="http://schemas.microsoft.com/office/excel/2006/main">
          <x14:cfRule type="dataBar" id="{4CE80E55-BB32-4B45-9F2B-FFA581EDB6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AW14</xm:sqref>
        </x14:conditionalFormatting>
        <x14:conditionalFormatting xmlns:xm="http://schemas.microsoft.com/office/excel/2006/main">
          <x14:cfRule type="dataBar" id="{65AA061B-EBB2-461E-B14D-8C37A9DE0F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AW15</xm:sqref>
        </x14:conditionalFormatting>
        <x14:conditionalFormatting xmlns:xm="http://schemas.microsoft.com/office/excel/2006/main">
          <x14:cfRule type="dataBar" id="{E9ADDC0D-85EB-46EE-9C17-6601F67007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AW16</xm:sqref>
        </x14:conditionalFormatting>
        <x14:conditionalFormatting xmlns:xm="http://schemas.microsoft.com/office/excel/2006/main">
          <x14:cfRule type="dataBar" id="{5F29FE57-9F28-4D02-82FA-5556F50DF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AW17</xm:sqref>
        </x14:conditionalFormatting>
        <x14:conditionalFormatting xmlns:xm="http://schemas.microsoft.com/office/excel/2006/main">
          <x14:cfRule type="dataBar" id="{F3E60715-1D96-4F30-8D1D-4EE45E66DA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AW18</xm:sqref>
        </x14:conditionalFormatting>
        <x14:conditionalFormatting xmlns:xm="http://schemas.microsoft.com/office/excel/2006/main">
          <x14:cfRule type="dataBar" id="{A82FC603-0BA8-4C31-AEBA-92DD77A070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AW19</xm:sqref>
        </x14:conditionalFormatting>
        <x14:conditionalFormatting xmlns:xm="http://schemas.microsoft.com/office/excel/2006/main">
          <x14:cfRule type="dataBar" id="{13520517-0F71-4EB4-9120-7C375E98EF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AW23</xm:sqref>
        </x14:conditionalFormatting>
        <x14:conditionalFormatting xmlns:xm="http://schemas.microsoft.com/office/excel/2006/main">
          <x14:cfRule type="dataBar" id="{3863AE7B-1E6C-4DBE-95B8-D7AFA2BE73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AW22</xm:sqref>
        </x14:conditionalFormatting>
        <x14:conditionalFormatting xmlns:xm="http://schemas.microsoft.com/office/excel/2006/main">
          <x14:cfRule type="dataBar" id="{5DAFE35E-D982-4AEA-A3C2-DF83A133DD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AW21</xm:sqref>
        </x14:conditionalFormatting>
        <x14:conditionalFormatting xmlns:xm="http://schemas.microsoft.com/office/excel/2006/main">
          <x14:cfRule type="dataBar" id="{EC816131-9BAF-46F0-9D89-1C159B7ACE9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AW20</xm:sqref>
        </x14:conditionalFormatting>
        <x14:conditionalFormatting xmlns:xm="http://schemas.microsoft.com/office/excel/2006/main">
          <x14:cfRule type="dataBar" id="{0A23ECCE-EFE3-4DC9-A8CA-667C32C34D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AW24</xm:sqref>
        </x14:conditionalFormatting>
        <x14:conditionalFormatting xmlns:xm="http://schemas.microsoft.com/office/excel/2006/main">
          <x14:cfRule type="dataBar" id="{47D009F7-DAC3-4D6A-909A-8A2FAE4B8B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BE34</xm:sqref>
        </x14:conditionalFormatting>
        <x14:conditionalFormatting xmlns:xm="http://schemas.microsoft.com/office/excel/2006/main">
          <x14:cfRule type="dataBar" id="{7D492745-CB84-42E2-A44A-BEABCA0921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AW31</xm:sqref>
        </x14:conditionalFormatting>
        <x14:conditionalFormatting xmlns:xm="http://schemas.microsoft.com/office/excel/2006/main">
          <x14:cfRule type="dataBar" id="{61C8F788-FD88-49C3-A253-FBDC5700D0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BA31</xm:sqref>
        </x14:conditionalFormatting>
        <x14:conditionalFormatting xmlns:xm="http://schemas.microsoft.com/office/excel/2006/main">
          <x14:cfRule type="dataBar" id="{303F8283-9AA8-4072-9EFD-210056561F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BN31</xm:sqref>
        </x14:conditionalFormatting>
        <x14:conditionalFormatting xmlns:xm="http://schemas.microsoft.com/office/excel/2006/main">
          <x14:cfRule type="dataBar" id="{1DD52584-9CB4-442C-A6FB-D2ECACB5FB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BA11</xm:sqref>
        </x14:conditionalFormatting>
        <x14:conditionalFormatting xmlns:xm="http://schemas.microsoft.com/office/excel/2006/main">
          <x14:cfRule type="dataBar" id="{2BCBA72B-1BCF-44A1-A80C-859A91A0C2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BN29</xm:sqref>
        </x14:conditionalFormatting>
        <x14:conditionalFormatting xmlns:xm="http://schemas.microsoft.com/office/excel/2006/main">
          <x14:cfRule type="dataBar" id="{C9528CFE-5A27-4A99-9094-A1BF33ABC4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BA7:BA8</xm:sqref>
        </x14:conditionalFormatting>
        <x14:conditionalFormatting xmlns:xm="http://schemas.microsoft.com/office/excel/2006/main">
          <x14:cfRule type="dataBar" id="{A512099B-7D9C-4786-AB34-5FF5D06488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AW34</xm:sqref>
        </x14:conditionalFormatting>
        <x14:conditionalFormatting xmlns:xm="http://schemas.microsoft.com/office/excel/2006/main">
          <x14:cfRule type="dataBar" id="{F87C2B70-3DB3-4FEE-AADB-363D756EA6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BA10</xm:sqref>
        </x14:conditionalFormatting>
        <x14:conditionalFormatting xmlns:xm="http://schemas.microsoft.com/office/excel/2006/main">
          <x14:cfRule type="dataBar" id="{7CB76368-5279-41D6-8960-0F273F7D6A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BA6</xm:sqref>
        </x14:conditionalFormatting>
        <x14:conditionalFormatting xmlns:xm="http://schemas.microsoft.com/office/excel/2006/main">
          <x14:cfRule type="dataBar" id="{750DE335-5ED7-4918-89F1-E7C5BB013E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BA9</xm:sqref>
        </x14:conditionalFormatting>
        <x14:conditionalFormatting xmlns:xm="http://schemas.microsoft.com/office/excel/2006/main">
          <x14:cfRule type="dataBar" id="{07026473-ED66-4E74-8919-CB7EE64613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BA12</xm:sqref>
        </x14:conditionalFormatting>
        <x14:conditionalFormatting xmlns:xm="http://schemas.microsoft.com/office/excel/2006/main">
          <x14:cfRule type="dataBar" id="{3859A27B-5169-4A4B-BEE1-B2B570A468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BA13</xm:sqref>
        </x14:conditionalFormatting>
        <x14:conditionalFormatting xmlns:xm="http://schemas.microsoft.com/office/excel/2006/main">
          <x14:cfRule type="dataBar" id="{D39B1448-718A-4262-83FC-8F791A6590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BA14</xm:sqref>
        </x14:conditionalFormatting>
        <x14:conditionalFormatting xmlns:xm="http://schemas.microsoft.com/office/excel/2006/main">
          <x14:cfRule type="dataBar" id="{02CBA68F-4EB4-4BF0-ACDD-E623718730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BA15</xm:sqref>
        </x14:conditionalFormatting>
        <x14:conditionalFormatting xmlns:xm="http://schemas.microsoft.com/office/excel/2006/main">
          <x14:cfRule type="dataBar" id="{21EEBF28-5FB7-43AE-BE10-C62ADC01D75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BA16</xm:sqref>
        </x14:conditionalFormatting>
        <x14:conditionalFormatting xmlns:xm="http://schemas.microsoft.com/office/excel/2006/main">
          <x14:cfRule type="dataBar" id="{4B3357C8-FF87-480F-B84A-6AEAB17D9E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BA17</xm:sqref>
        </x14:conditionalFormatting>
        <x14:conditionalFormatting xmlns:xm="http://schemas.microsoft.com/office/excel/2006/main">
          <x14:cfRule type="dataBar" id="{49593BC4-8D57-4189-A046-71FA440A57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BA18</xm:sqref>
        </x14:conditionalFormatting>
        <x14:conditionalFormatting xmlns:xm="http://schemas.microsoft.com/office/excel/2006/main">
          <x14:cfRule type="dataBar" id="{167BFBA0-A639-41A9-9D3B-592FDDD934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BA19</xm:sqref>
        </x14:conditionalFormatting>
        <x14:conditionalFormatting xmlns:xm="http://schemas.microsoft.com/office/excel/2006/main">
          <x14:cfRule type="dataBar" id="{CB5A08D6-BEA8-4F1C-9AED-085003B2EF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BA23</xm:sqref>
        </x14:conditionalFormatting>
        <x14:conditionalFormatting xmlns:xm="http://schemas.microsoft.com/office/excel/2006/main">
          <x14:cfRule type="dataBar" id="{D821544E-FA3B-44E9-B666-292C9BD43C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BA22</xm:sqref>
        </x14:conditionalFormatting>
        <x14:conditionalFormatting xmlns:xm="http://schemas.microsoft.com/office/excel/2006/main">
          <x14:cfRule type="dataBar" id="{A1A1E036-860D-4360-9C89-5B2C60F3E2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BA21</xm:sqref>
        </x14:conditionalFormatting>
        <x14:conditionalFormatting xmlns:xm="http://schemas.microsoft.com/office/excel/2006/main">
          <x14:cfRule type="dataBar" id="{DF4C8485-5864-420D-98C0-6521D33D3F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BA20</xm:sqref>
        </x14:conditionalFormatting>
        <x14:conditionalFormatting xmlns:xm="http://schemas.microsoft.com/office/excel/2006/main">
          <x14:cfRule type="dataBar" id="{96C2AD5E-9486-4111-BCEC-124618A3E5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BA24</xm:sqref>
        </x14:conditionalFormatting>
        <x14:conditionalFormatting xmlns:xm="http://schemas.microsoft.com/office/excel/2006/main">
          <x14:cfRule type="dataBar" id="{36BE15BC-720A-4EE8-9918-E3B078638D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BA34</xm:sqref>
        </x14:conditionalFormatting>
        <x14:conditionalFormatting xmlns:xm="http://schemas.microsoft.com/office/excel/2006/main">
          <x14:cfRule type="dataBar" id="{4D1FDB74-7275-43F3-9428-DCF68D0C00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BE11</xm:sqref>
        </x14:conditionalFormatting>
        <x14:conditionalFormatting xmlns:xm="http://schemas.microsoft.com/office/excel/2006/main">
          <x14:cfRule type="dataBar" id="{60ECE3A0-F6F3-4AE9-AB70-7AFAD8ED87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BE10</xm:sqref>
        </x14:conditionalFormatting>
        <x14:conditionalFormatting xmlns:xm="http://schemas.microsoft.com/office/excel/2006/main">
          <x14:cfRule type="dataBar" id="{25701FE6-A42B-440E-9DB7-A70934FB24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BE7:BE8</xm:sqref>
        </x14:conditionalFormatting>
        <x14:conditionalFormatting xmlns:xm="http://schemas.microsoft.com/office/excel/2006/main">
          <x14:cfRule type="dataBar" id="{9BF5C34B-892B-464C-8D7A-5A2F2FDA1B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BE6</xm:sqref>
        </x14:conditionalFormatting>
        <x14:conditionalFormatting xmlns:xm="http://schemas.microsoft.com/office/excel/2006/main">
          <x14:cfRule type="dataBar" id="{89135AE0-B1BD-4F29-B861-05441A12CD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BE9</xm:sqref>
        </x14:conditionalFormatting>
        <x14:conditionalFormatting xmlns:xm="http://schemas.microsoft.com/office/excel/2006/main">
          <x14:cfRule type="dataBar" id="{C387AB30-7F6B-4204-9D8C-7C5EA0575B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BE12</xm:sqref>
        </x14:conditionalFormatting>
        <x14:conditionalFormatting xmlns:xm="http://schemas.microsoft.com/office/excel/2006/main">
          <x14:cfRule type="dataBar" id="{976DBDCC-47BD-46A3-ACAF-4305E9C818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BE13</xm:sqref>
        </x14:conditionalFormatting>
        <x14:conditionalFormatting xmlns:xm="http://schemas.microsoft.com/office/excel/2006/main">
          <x14:cfRule type="dataBar" id="{F775ECD9-2143-4A80-917E-6BBA0E7555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BE14</xm:sqref>
        </x14:conditionalFormatting>
        <x14:conditionalFormatting xmlns:xm="http://schemas.microsoft.com/office/excel/2006/main">
          <x14:cfRule type="dataBar" id="{87B1A588-1B50-428B-8578-0E612FB9E3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BE15</xm:sqref>
        </x14:conditionalFormatting>
        <x14:conditionalFormatting xmlns:xm="http://schemas.microsoft.com/office/excel/2006/main">
          <x14:cfRule type="dataBar" id="{B881AD55-CF12-4406-83BB-090905D973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BE16</xm:sqref>
        </x14:conditionalFormatting>
        <x14:conditionalFormatting xmlns:xm="http://schemas.microsoft.com/office/excel/2006/main">
          <x14:cfRule type="dataBar" id="{6EA2CE16-3C9C-476A-9028-A25A9177F0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BE17</xm:sqref>
        </x14:conditionalFormatting>
        <x14:conditionalFormatting xmlns:xm="http://schemas.microsoft.com/office/excel/2006/main">
          <x14:cfRule type="dataBar" id="{544976EA-5A11-41DC-A430-BAA8383242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BE18</xm:sqref>
        </x14:conditionalFormatting>
        <x14:conditionalFormatting xmlns:xm="http://schemas.microsoft.com/office/excel/2006/main">
          <x14:cfRule type="dataBar" id="{89E767AD-5BD1-47CE-9336-D8D6ACD26F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BE19</xm:sqref>
        </x14:conditionalFormatting>
        <x14:conditionalFormatting xmlns:xm="http://schemas.microsoft.com/office/excel/2006/main">
          <x14:cfRule type="dataBar" id="{92BA7C5A-A1B4-434E-82B0-04F15E85D3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BE23</xm:sqref>
        </x14:conditionalFormatting>
        <x14:conditionalFormatting xmlns:xm="http://schemas.microsoft.com/office/excel/2006/main">
          <x14:cfRule type="dataBar" id="{6CA7A604-8EA4-447F-AB38-EC3B324EF9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BE20</xm:sqref>
        </x14:conditionalFormatting>
        <x14:conditionalFormatting xmlns:xm="http://schemas.microsoft.com/office/excel/2006/main">
          <x14:cfRule type="dataBar" id="{9AE7B326-D002-46CF-BB5C-A29EBEEB99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BE21</xm:sqref>
        </x14:conditionalFormatting>
        <x14:conditionalFormatting xmlns:xm="http://schemas.microsoft.com/office/excel/2006/main">
          <x14:cfRule type="dataBar" id="{397F37A1-CEFD-4FC1-BD13-936726072B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BE22</xm:sqref>
        </x14:conditionalFormatting>
        <x14:conditionalFormatting xmlns:xm="http://schemas.microsoft.com/office/excel/2006/main">
          <x14:cfRule type="dataBar" id="{2EA6133B-53CC-48BE-9A95-453E327850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BE24</xm:sqref>
        </x14:conditionalFormatting>
        <x14:conditionalFormatting xmlns:xm="http://schemas.microsoft.com/office/excel/2006/main">
          <x14:cfRule type="dataBar" id="{E3A2352B-9C5A-491E-85EF-7A805821F4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BI11</xm:sqref>
        </x14:conditionalFormatting>
        <x14:conditionalFormatting xmlns:xm="http://schemas.microsoft.com/office/excel/2006/main">
          <x14:cfRule type="dataBar" id="{9391266E-F329-43A8-8C08-E64C2F93A2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BI10</xm:sqref>
        </x14:conditionalFormatting>
        <x14:conditionalFormatting xmlns:xm="http://schemas.microsoft.com/office/excel/2006/main">
          <x14:cfRule type="dataBar" id="{25331838-8310-47DD-AE03-8E59176506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BI7:BI8</xm:sqref>
        </x14:conditionalFormatting>
        <x14:conditionalFormatting xmlns:xm="http://schemas.microsoft.com/office/excel/2006/main">
          <x14:cfRule type="dataBar" id="{6E80374D-1526-4C3E-BF6A-5468FC9342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BI6</xm:sqref>
        </x14:conditionalFormatting>
        <x14:conditionalFormatting xmlns:xm="http://schemas.microsoft.com/office/excel/2006/main">
          <x14:cfRule type="dataBar" id="{99E3E807-F2BA-43A0-92A8-5BA44D7B32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BI12</xm:sqref>
        </x14:conditionalFormatting>
        <x14:conditionalFormatting xmlns:xm="http://schemas.microsoft.com/office/excel/2006/main">
          <x14:cfRule type="dataBar" id="{5517578D-1CBC-4D1B-B1DD-DEA9267F79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BI13</xm:sqref>
        </x14:conditionalFormatting>
        <x14:conditionalFormatting xmlns:xm="http://schemas.microsoft.com/office/excel/2006/main">
          <x14:cfRule type="dataBar" id="{1E6FAF39-EAAF-4EB3-B3E2-A258C12C55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BI14</xm:sqref>
        </x14:conditionalFormatting>
        <x14:conditionalFormatting xmlns:xm="http://schemas.microsoft.com/office/excel/2006/main">
          <x14:cfRule type="dataBar" id="{7EB9ACA3-BB6F-4BF5-B9BF-1153A88E77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BI15</xm:sqref>
        </x14:conditionalFormatting>
        <x14:conditionalFormatting xmlns:xm="http://schemas.microsoft.com/office/excel/2006/main">
          <x14:cfRule type="dataBar" id="{5E5BD8DD-3555-4541-8302-D5ACCC53C1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BI16</xm:sqref>
        </x14:conditionalFormatting>
        <x14:conditionalFormatting xmlns:xm="http://schemas.microsoft.com/office/excel/2006/main">
          <x14:cfRule type="dataBar" id="{C0296F02-06B4-49E9-A44F-DBC83CC769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BI17</xm:sqref>
        </x14:conditionalFormatting>
        <x14:conditionalFormatting xmlns:xm="http://schemas.microsoft.com/office/excel/2006/main">
          <x14:cfRule type="dataBar" id="{E70B0D6D-2E28-48E4-9EE2-FBC11C6CA7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BI18</xm:sqref>
        </x14:conditionalFormatting>
        <x14:conditionalFormatting xmlns:xm="http://schemas.microsoft.com/office/excel/2006/main">
          <x14:cfRule type="dataBar" id="{2C80E6BF-FFFD-4E19-8BE5-1C84B2CC61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BI19</xm:sqref>
        </x14:conditionalFormatting>
        <x14:conditionalFormatting xmlns:xm="http://schemas.microsoft.com/office/excel/2006/main">
          <x14:cfRule type="dataBar" id="{491FB1D4-F40F-4C9B-900A-471211E27C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BI23</xm:sqref>
        </x14:conditionalFormatting>
        <x14:conditionalFormatting xmlns:xm="http://schemas.microsoft.com/office/excel/2006/main">
          <x14:cfRule type="dataBar" id="{9289585F-A36B-4171-B00A-4D094CC302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BI22</xm:sqref>
        </x14:conditionalFormatting>
        <x14:conditionalFormatting xmlns:xm="http://schemas.microsoft.com/office/excel/2006/main">
          <x14:cfRule type="dataBar" id="{A5AAD45A-B2E0-477F-8ABF-0008564824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BI21</xm:sqref>
        </x14:conditionalFormatting>
        <x14:conditionalFormatting xmlns:xm="http://schemas.microsoft.com/office/excel/2006/main">
          <x14:cfRule type="dataBar" id="{41334C89-A76A-43CA-98E6-709EE10EEF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BI20</xm:sqref>
        </x14:conditionalFormatting>
        <x14:conditionalFormatting xmlns:xm="http://schemas.microsoft.com/office/excel/2006/main">
          <x14:cfRule type="dataBar" id="{60BCD152-9131-48BF-B686-ECF7531A00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BI24</xm:sqref>
        </x14:conditionalFormatting>
        <x14:conditionalFormatting xmlns:xm="http://schemas.microsoft.com/office/excel/2006/main">
          <x14:cfRule type="dataBar" id="{3270E5C5-F519-48AD-BAF6-FEA14294E1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BI34</xm:sqref>
        </x14:conditionalFormatting>
        <x14:conditionalFormatting xmlns:xm="http://schemas.microsoft.com/office/excel/2006/main">
          <x14:cfRule type="dataBar" id="{505A0E16-89A7-4CFD-A7DF-03078420E2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BN11</xm:sqref>
        </x14:conditionalFormatting>
        <x14:conditionalFormatting xmlns:xm="http://schemas.microsoft.com/office/excel/2006/main">
          <x14:cfRule type="dataBar" id="{BB52D85B-261A-47A6-87DB-E5985B119E2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BN10</xm:sqref>
        </x14:conditionalFormatting>
        <x14:conditionalFormatting xmlns:xm="http://schemas.microsoft.com/office/excel/2006/main">
          <x14:cfRule type="dataBar" id="{145C88F9-F059-4C07-84BF-06429231FA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BN7:BN9</xm:sqref>
        </x14:conditionalFormatting>
        <x14:conditionalFormatting xmlns:xm="http://schemas.microsoft.com/office/excel/2006/main">
          <x14:cfRule type="dataBar" id="{B11B2CF4-4AF6-48A2-8226-9FEA7645D3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BN6</xm:sqref>
        </x14:conditionalFormatting>
        <x14:conditionalFormatting xmlns:xm="http://schemas.microsoft.com/office/excel/2006/main">
          <x14:cfRule type="dataBar" id="{1368E8BB-AB63-48F9-85E2-4856CDD4D5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BN12</xm:sqref>
        </x14:conditionalFormatting>
        <x14:conditionalFormatting xmlns:xm="http://schemas.microsoft.com/office/excel/2006/main">
          <x14:cfRule type="dataBar" id="{D81CE116-19E3-40EA-83A4-7A8848271E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BN13</xm:sqref>
        </x14:conditionalFormatting>
        <x14:conditionalFormatting xmlns:xm="http://schemas.microsoft.com/office/excel/2006/main">
          <x14:cfRule type="dataBar" id="{25031CDE-3908-4630-BB66-9A3A4DAD99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BN14</xm:sqref>
        </x14:conditionalFormatting>
        <x14:conditionalFormatting xmlns:xm="http://schemas.microsoft.com/office/excel/2006/main">
          <x14:cfRule type="dataBar" id="{FA9057F2-2A09-4F3D-9C10-9D73BACF50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BN15</xm:sqref>
        </x14:conditionalFormatting>
        <x14:conditionalFormatting xmlns:xm="http://schemas.microsoft.com/office/excel/2006/main">
          <x14:cfRule type="dataBar" id="{E32BE652-727E-4B71-A1D3-C13C8EF247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BN16</xm:sqref>
        </x14:conditionalFormatting>
        <x14:conditionalFormatting xmlns:xm="http://schemas.microsoft.com/office/excel/2006/main">
          <x14:cfRule type="dataBar" id="{9AEBE282-6E06-4EE7-860A-00817E335B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BN17</xm:sqref>
        </x14:conditionalFormatting>
        <x14:conditionalFormatting xmlns:xm="http://schemas.microsoft.com/office/excel/2006/main">
          <x14:cfRule type="dataBar" id="{4143DBCA-2DA8-4EEA-B017-4F2F41AD95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BN18</xm:sqref>
        </x14:conditionalFormatting>
        <x14:conditionalFormatting xmlns:xm="http://schemas.microsoft.com/office/excel/2006/main">
          <x14:cfRule type="dataBar" id="{B40C36D4-777A-4186-834C-02C3A6593D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BN19</xm:sqref>
        </x14:conditionalFormatting>
        <x14:conditionalFormatting xmlns:xm="http://schemas.microsoft.com/office/excel/2006/main">
          <x14:cfRule type="dataBar" id="{9EB07577-F169-4E3D-B741-9BAC3E4B21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BN23</xm:sqref>
        </x14:conditionalFormatting>
        <x14:conditionalFormatting xmlns:xm="http://schemas.microsoft.com/office/excel/2006/main">
          <x14:cfRule type="dataBar" id="{AA682B94-0A18-4145-9C8C-36CBBFE33E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BN22</xm:sqref>
        </x14:conditionalFormatting>
        <x14:conditionalFormatting xmlns:xm="http://schemas.microsoft.com/office/excel/2006/main">
          <x14:cfRule type="dataBar" id="{941D78DF-A8F8-4540-8D14-CDE7B62FBC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BN21</xm:sqref>
        </x14:conditionalFormatting>
        <x14:conditionalFormatting xmlns:xm="http://schemas.microsoft.com/office/excel/2006/main">
          <x14:cfRule type="dataBar" id="{61740254-695E-4CA2-9A19-726BEEF3B0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BN20</xm:sqref>
        </x14:conditionalFormatting>
        <x14:conditionalFormatting xmlns:xm="http://schemas.microsoft.com/office/excel/2006/main">
          <x14:cfRule type="dataBar" id="{E7D985D3-707D-4798-9B14-152639A67F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BN24</xm:sqref>
        </x14:conditionalFormatting>
        <x14:conditionalFormatting xmlns:xm="http://schemas.microsoft.com/office/excel/2006/main">
          <x14:cfRule type="dataBar" id="{D0CB2E55-806D-48CA-B618-6C7C9CEFCF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BR11</xm:sqref>
        </x14:conditionalFormatting>
        <x14:conditionalFormatting xmlns:xm="http://schemas.microsoft.com/office/excel/2006/main">
          <x14:cfRule type="dataBar" id="{AB71CB47-C767-41AD-8EAB-6A8C8C740F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BR10</xm:sqref>
        </x14:conditionalFormatting>
        <x14:conditionalFormatting xmlns:xm="http://schemas.microsoft.com/office/excel/2006/main">
          <x14:cfRule type="dataBar" id="{E248FA6F-427B-48FF-A905-09EE37E2D2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BR7:BR9</xm:sqref>
        </x14:conditionalFormatting>
        <x14:conditionalFormatting xmlns:xm="http://schemas.microsoft.com/office/excel/2006/main">
          <x14:cfRule type="dataBar" id="{57A13E93-44EE-4551-AFF6-4E3B571A93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BR6</xm:sqref>
        </x14:conditionalFormatting>
        <x14:conditionalFormatting xmlns:xm="http://schemas.microsoft.com/office/excel/2006/main">
          <x14:cfRule type="dataBar" id="{41561678-675E-4B4D-BBB5-0D252F149D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BR13</xm:sqref>
        </x14:conditionalFormatting>
        <x14:conditionalFormatting xmlns:xm="http://schemas.microsoft.com/office/excel/2006/main">
          <x14:cfRule type="dataBar" id="{662A19D0-C0EE-43C3-B3FC-F16EEB93E9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BR12</xm:sqref>
        </x14:conditionalFormatting>
        <x14:conditionalFormatting xmlns:xm="http://schemas.microsoft.com/office/excel/2006/main">
          <x14:cfRule type="dataBar" id="{8B7315F5-9305-42B7-B906-C523EFA31B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BR14</xm:sqref>
        </x14:conditionalFormatting>
        <x14:conditionalFormatting xmlns:xm="http://schemas.microsoft.com/office/excel/2006/main">
          <x14:cfRule type="dataBar" id="{911BE5B3-D1B4-4256-91C7-9789A93ECC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BR15</xm:sqref>
        </x14:conditionalFormatting>
        <x14:conditionalFormatting xmlns:xm="http://schemas.microsoft.com/office/excel/2006/main">
          <x14:cfRule type="dataBar" id="{3AABA413-C2D1-4205-9566-11422F96F6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BR16</xm:sqref>
        </x14:conditionalFormatting>
        <x14:conditionalFormatting xmlns:xm="http://schemas.microsoft.com/office/excel/2006/main">
          <x14:cfRule type="dataBar" id="{D1977E15-B3D7-4F31-A497-F32CE5DF9A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BR17</xm:sqref>
        </x14:conditionalFormatting>
        <x14:conditionalFormatting xmlns:xm="http://schemas.microsoft.com/office/excel/2006/main">
          <x14:cfRule type="dataBar" id="{FC10E085-DA5F-4C97-81E8-5D26F8FCB2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BR18</xm:sqref>
        </x14:conditionalFormatting>
        <x14:conditionalFormatting xmlns:xm="http://schemas.microsoft.com/office/excel/2006/main">
          <x14:cfRule type="dataBar" id="{ED9D87CA-C083-43A0-A733-008EC9E5E8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BR19</xm:sqref>
        </x14:conditionalFormatting>
        <x14:conditionalFormatting xmlns:xm="http://schemas.microsoft.com/office/excel/2006/main">
          <x14:cfRule type="dataBar" id="{60BBA122-D0CC-4643-AE22-33F7F6B62F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BR20</xm:sqref>
        </x14:conditionalFormatting>
        <x14:conditionalFormatting xmlns:xm="http://schemas.microsoft.com/office/excel/2006/main">
          <x14:cfRule type="dataBar" id="{606AFAAC-9238-49FB-9C40-5E9F809AC5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BR21</xm:sqref>
        </x14:conditionalFormatting>
        <x14:conditionalFormatting xmlns:xm="http://schemas.microsoft.com/office/excel/2006/main">
          <x14:cfRule type="dataBar" id="{6A445E5F-4B4F-4B73-BDCC-5FFBAFFD90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BR22</xm:sqref>
        </x14:conditionalFormatting>
        <x14:conditionalFormatting xmlns:xm="http://schemas.microsoft.com/office/excel/2006/main">
          <x14:cfRule type="dataBar" id="{C006C91C-E206-4816-8740-F0F5D56CB8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BR23</xm:sqref>
        </x14:conditionalFormatting>
        <x14:conditionalFormatting xmlns:xm="http://schemas.microsoft.com/office/excel/2006/main">
          <x14:cfRule type="dataBar" id="{596469F3-0FCB-4C91-A73D-0B6EA21E96D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BR24</xm:sqref>
        </x14:conditionalFormatting>
        <x14:conditionalFormatting xmlns:xm="http://schemas.microsoft.com/office/excel/2006/main">
          <x14:cfRule type="dataBar" id="{0CE632A0-08E9-491E-A3F8-E89C2DA53B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BR29</xm:sqref>
        </x14:conditionalFormatting>
        <x14:conditionalFormatting xmlns:xm="http://schemas.microsoft.com/office/excel/2006/main">
          <x14:cfRule type="dataBar" id="{69529E25-9644-4A69-9F93-1C179ED5E6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BR30</xm:sqref>
        </x14:conditionalFormatting>
        <x14:conditionalFormatting xmlns:xm="http://schemas.microsoft.com/office/excel/2006/main">
          <x14:cfRule type="dataBar" id="{0C9081AF-A84E-4FED-8A93-F4CA1B6E3E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BR32</xm:sqref>
        </x14:conditionalFormatting>
        <x14:conditionalFormatting xmlns:xm="http://schemas.microsoft.com/office/excel/2006/main">
          <x14:cfRule type="dataBar" id="{5D597205-FEF5-4DA0-AEA1-3B2A5117C5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BR31</xm:sqref>
        </x14:conditionalFormatting>
        <x14:conditionalFormatting xmlns:xm="http://schemas.microsoft.com/office/excel/2006/main">
          <x14:cfRule type="dataBar" id="{8D292C68-E9F7-459A-9A8A-70C0990EAC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BR33</xm:sqref>
        </x14:conditionalFormatting>
        <x14:conditionalFormatting xmlns:xm="http://schemas.microsoft.com/office/excel/2006/main">
          <x14:cfRule type="dataBar" id="{BC90609F-F657-4EEA-89BA-E8193DCDB2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BR33</xm:sqref>
        </x14:conditionalFormatting>
        <x14:conditionalFormatting xmlns:xm="http://schemas.microsoft.com/office/excel/2006/main">
          <x14:cfRule type="dataBar" id="{93D365D3-61CD-4965-AC7C-8969772E53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BR34</xm:sqref>
        </x14:conditionalFormatting>
        <x14:conditionalFormatting xmlns:xm="http://schemas.microsoft.com/office/excel/2006/main">
          <x14:cfRule type="dataBar" id="{874D906B-A979-4C28-BEF7-0466288044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CE34</xm:sqref>
        </x14:conditionalFormatting>
        <x14:conditionalFormatting xmlns:xm="http://schemas.microsoft.com/office/excel/2006/main">
          <x14:cfRule type="dataBar" id="{C1483267-FD1C-4E75-9B33-ACC8F0D7ED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CI10</xm:sqref>
        </x14:conditionalFormatting>
        <x14:conditionalFormatting xmlns:xm="http://schemas.microsoft.com/office/excel/2006/main">
          <x14:cfRule type="dataBar" id="{1D7539BA-3D2D-43C4-8EA9-2656558E9FC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CI7:CI8</xm:sqref>
        </x14:conditionalFormatting>
        <x14:conditionalFormatting xmlns:xm="http://schemas.microsoft.com/office/excel/2006/main">
          <x14:cfRule type="dataBar" id="{4F5C24ED-662F-479B-83D5-EBF10C5B57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CI6</xm:sqref>
        </x14:conditionalFormatting>
        <x14:conditionalFormatting xmlns:xm="http://schemas.microsoft.com/office/excel/2006/main">
          <x14:cfRule type="dataBar" id="{D4B06688-816F-4B41-A8CE-E0438CFDC3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CI14</xm:sqref>
        </x14:conditionalFormatting>
        <x14:conditionalFormatting xmlns:xm="http://schemas.microsoft.com/office/excel/2006/main">
          <x14:cfRule type="dataBar" id="{1E7D3AD7-73A1-4CEF-ABC1-30B0439B64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CI23</xm:sqref>
        </x14:conditionalFormatting>
        <x14:conditionalFormatting xmlns:xm="http://schemas.microsoft.com/office/excel/2006/main">
          <x14:cfRule type="dataBar" id="{9F02E8D9-BAA5-4FAB-B376-F3EF2FB597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CI22</xm:sqref>
        </x14:conditionalFormatting>
        <x14:conditionalFormatting xmlns:xm="http://schemas.microsoft.com/office/excel/2006/main">
          <x14:cfRule type="dataBar" id="{2B028358-565D-42E6-B9A4-4D147BFA77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CI21</xm:sqref>
        </x14:conditionalFormatting>
        <x14:conditionalFormatting xmlns:xm="http://schemas.microsoft.com/office/excel/2006/main">
          <x14:cfRule type="dataBar" id="{16217004-E5C2-4C4E-98B5-05FC60D3BA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CI20</xm:sqref>
        </x14:conditionalFormatting>
        <x14:conditionalFormatting xmlns:xm="http://schemas.microsoft.com/office/excel/2006/main">
          <x14:cfRule type="dataBar" id="{332E6133-8EAB-406F-96AC-498CC27505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CI34</xm:sqref>
        </x14:conditionalFormatting>
        <x14:conditionalFormatting xmlns:xm="http://schemas.microsoft.com/office/excel/2006/main">
          <x14:cfRule type="dataBar" id="{F1F8BFB5-19E1-480B-88B1-7D7FEDB8A6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CM19</xm:sqref>
        </x14:conditionalFormatting>
        <x14:conditionalFormatting xmlns:xm="http://schemas.microsoft.com/office/excel/2006/main">
          <x14:cfRule type="dataBar" id="{E0D52280-188A-4497-ABB8-809E6D1152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CQ11</xm:sqref>
        </x14:conditionalFormatting>
        <x14:conditionalFormatting xmlns:xm="http://schemas.microsoft.com/office/excel/2006/main">
          <x14:cfRule type="dataBar" id="{A0665828-C211-44E1-8CC0-8A8FED5C65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CQ7:CQ8</xm:sqref>
        </x14:conditionalFormatting>
        <x14:conditionalFormatting xmlns:xm="http://schemas.microsoft.com/office/excel/2006/main">
          <x14:cfRule type="dataBar" id="{BD73E797-F8AB-4AD7-B536-7D148F77CE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CQ9</xm:sqref>
        </x14:conditionalFormatting>
        <x14:conditionalFormatting xmlns:xm="http://schemas.microsoft.com/office/excel/2006/main">
          <x14:cfRule type="dataBar" id="{631AEBE3-9F7C-4481-B39C-AFA439BA8B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BW11</xm:sqref>
        </x14:conditionalFormatting>
        <x14:conditionalFormatting xmlns:xm="http://schemas.microsoft.com/office/excel/2006/main">
          <x14:cfRule type="dataBar" id="{AC9CDDC8-3372-405E-ABE9-29B3FE1F9F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BW10</xm:sqref>
        </x14:conditionalFormatting>
        <x14:conditionalFormatting xmlns:xm="http://schemas.microsoft.com/office/excel/2006/main">
          <x14:cfRule type="dataBar" id="{94F34A47-98E6-434F-9784-C41A58BACA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BW7:BW8</xm:sqref>
        </x14:conditionalFormatting>
        <x14:conditionalFormatting xmlns:xm="http://schemas.microsoft.com/office/excel/2006/main">
          <x14:cfRule type="dataBar" id="{8321EFB9-A72E-43E1-AA62-0E8D8C8471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BW6</xm:sqref>
        </x14:conditionalFormatting>
        <x14:conditionalFormatting xmlns:xm="http://schemas.microsoft.com/office/excel/2006/main">
          <x14:cfRule type="dataBar" id="{30D61914-0EE7-49CB-AC09-B695D2AAE0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BW9</xm:sqref>
        </x14:conditionalFormatting>
        <x14:conditionalFormatting xmlns:xm="http://schemas.microsoft.com/office/excel/2006/main">
          <x14:cfRule type="dataBar" id="{EFCBE168-4732-463F-80C6-510E903A49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BW12</xm:sqref>
        </x14:conditionalFormatting>
        <x14:conditionalFormatting xmlns:xm="http://schemas.microsoft.com/office/excel/2006/main">
          <x14:cfRule type="dataBar" id="{50FD100E-EB8F-4BCD-8BC3-5027BDC1A4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BW13</xm:sqref>
        </x14:conditionalFormatting>
        <x14:conditionalFormatting xmlns:xm="http://schemas.microsoft.com/office/excel/2006/main">
          <x14:cfRule type="dataBar" id="{673E51DC-DC20-47B6-B97E-C95AE581AE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BW14</xm:sqref>
        </x14:conditionalFormatting>
        <x14:conditionalFormatting xmlns:xm="http://schemas.microsoft.com/office/excel/2006/main">
          <x14:cfRule type="dataBar" id="{671BC074-1632-4573-BEBF-1EE6C3541B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BW15</xm:sqref>
        </x14:conditionalFormatting>
        <x14:conditionalFormatting xmlns:xm="http://schemas.microsoft.com/office/excel/2006/main">
          <x14:cfRule type="dataBar" id="{A4D1091F-257E-4D58-8FCD-54B020CFE0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BW16</xm:sqref>
        </x14:conditionalFormatting>
        <x14:conditionalFormatting xmlns:xm="http://schemas.microsoft.com/office/excel/2006/main">
          <x14:cfRule type="dataBar" id="{1FF9F31C-ED1B-45FF-8C9A-BB8EAC2D15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BW17</xm:sqref>
        </x14:conditionalFormatting>
        <x14:conditionalFormatting xmlns:xm="http://schemas.microsoft.com/office/excel/2006/main">
          <x14:cfRule type="dataBar" id="{554C9D35-1E53-47EB-8FD7-205D4155F7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BW18</xm:sqref>
        </x14:conditionalFormatting>
        <x14:conditionalFormatting xmlns:xm="http://schemas.microsoft.com/office/excel/2006/main">
          <x14:cfRule type="dataBar" id="{5762C0D0-76D8-4610-8AB6-3FE1E1D58F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BW19</xm:sqref>
        </x14:conditionalFormatting>
        <x14:conditionalFormatting xmlns:xm="http://schemas.microsoft.com/office/excel/2006/main">
          <x14:cfRule type="dataBar" id="{B56C40F4-7D2A-4970-B27D-84797F307A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BW20</xm:sqref>
        </x14:conditionalFormatting>
        <x14:conditionalFormatting xmlns:xm="http://schemas.microsoft.com/office/excel/2006/main">
          <x14:cfRule type="dataBar" id="{77EBC994-000C-4930-A3AD-CDE674B6D1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BW21</xm:sqref>
        </x14:conditionalFormatting>
        <x14:conditionalFormatting xmlns:xm="http://schemas.microsoft.com/office/excel/2006/main">
          <x14:cfRule type="dataBar" id="{CCDD5630-2BB9-499A-8A15-E57AE129A1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BW22</xm:sqref>
        </x14:conditionalFormatting>
        <x14:conditionalFormatting xmlns:xm="http://schemas.microsoft.com/office/excel/2006/main">
          <x14:cfRule type="dataBar" id="{B767F2C9-9F38-44AB-B991-1E156675D2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BW23</xm:sqref>
        </x14:conditionalFormatting>
        <x14:conditionalFormatting xmlns:xm="http://schemas.microsoft.com/office/excel/2006/main">
          <x14:cfRule type="dataBar" id="{0A24C7F9-2648-4B4E-929B-46510FA8B19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CA24</xm:sqref>
        </x14:conditionalFormatting>
        <x14:conditionalFormatting xmlns:xm="http://schemas.microsoft.com/office/excel/2006/main">
          <x14:cfRule type="dataBar" id="{C007E59A-1858-4FDE-9254-2E493E0805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CE24</xm:sqref>
        </x14:conditionalFormatting>
        <x14:conditionalFormatting xmlns:xm="http://schemas.microsoft.com/office/excel/2006/main">
          <x14:cfRule type="dataBar" id="{CD464666-3090-48E4-9B4F-89F13E0294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CI24</xm:sqref>
        </x14:conditionalFormatting>
        <x14:conditionalFormatting xmlns:xm="http://schemas.microsoft.com/office/excel/2006/main">
          <x14:cfRule type="dataBar" id="{B1D21D64-B0E9-4253-9B11-EBB768250A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CM24</xm:sqref>
        </x14:conditionalFormatting>
        <x14:conditionalFormatting xmlns:xm="http://schemas.microsoft.com/office/excel/2006/main">
          <x14:cfRule type="dataBar" id="{0B2CC812-425F-48AE-88AA-D860491F9C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CQ24</xm:sqref>
        </x14:conditionalFormatting>
        <x14:conditionalFormatting xmlns:xm="http://schemas.microsoft.com/office/excel/2006/main">
          <x14:cfRule type="dataBar" id="{9C7778D6-04B9-43CF-A994-3C919F2C01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CZ24</xm:sqref>
        </x14:conditionalFormatting>
        <x14:conditionalFormatting xmlns:xm="http://schemas.microsoft.com/office/excel/2006/main">
          <x14:cfRule type="dataBar" id="{7B7FD5EE-4023-4DC9-8C76-1DA7100B88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BW31</xm:sqref>
        </x14:conditionalFormatting>
        <x14:conditionalFormatting xmlns:xm="http://schemas.microsoft.com/office/excel/2006/main">
          <x14:cfRule type="dataBar" id="{F12D19A2-8503-421F-8546-03E7723DEA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CA21</xm:sqref>
        </x14:conditionalFormatting>
        <x14:conditionalFormatting xmlns:xm="http://schemas.microsoft.com/office/excel/2006/main">
          <x14:cfRule type="dataBar" id="{96FFE30B-6613-4622-AB0B-BC164E7AC3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BW34</xm:sqref>
        </x14:conditionalFormatting>
        <x14:conditionalFormatting xmlns:xm="http://schemas.microsoft.com/office/excel/2006/main">
          <x14:cfRule type="dataBar" id="{44667F7C-F81B-42CE-9088-F041969923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CA17</xm:sqref>
        </x14:conditionalFormatting>
        <x14:conditionalFormatting xmlns:xm="http://schemas.microsoft.com/office/excel/2006/main">
          <x14:cfRule type="dataBar" id="{69F2607E-0388-408A-9068-3B7A34CDE3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CZ34</xm:sqref>
        </x14:conditionalFormatting>
        <x14:conditionalFormatting xmlns:xm="http://schemas.microsoft.com/office/excel/2006/main">
          <x14:cfRule type="dataBar" id="{818D802D-E610-405A-BB5C-E109630976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CA31</xm:sqref>
        </x14:conditionalFormatting>
        <x14:conditionalFormatting xmlns:xm="http://schemas.microsoft.com/office/excel/2006/main">
          <x14:cfRule type="dataBar" id="{F1EE77A1-7DAA-4DE2-8B6E-EC6BEE41FE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CE31</xm:sqref>
        </x14:conditionalFormatting>
        <x14:conditionalFormatting xmlns:xm="http://schemas.microsoft.com/office/excel/2006/main">
          <x14:cfRule type="dataBar" id="{CA4A9DBC-5CF0-4693-8D4F-913594C269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CI31</xm:sqref>
        </x14:conditionalFormatting>
        <x14:conditionalFormatting xmlns:xm="http://schemas.microsoft.com/office/excel/2006/main">
          <x14:cfRule type="dataBar" id="{81F1780D-E2AA-431D-9882-DED86220FA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CM31</xm:sqref>
        </x14:conditionalFormatting>
        <x14:conditionalFormatting xmlns:xm="http://schemas.microsoft.com/office/excel/2006/main">
          <x14:cfRule type="dataBar" id="{8DBA8DF3-CCDD-4915-8233-2E0A42EDDD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CQ31</xm:sqref>
        </x14:conditionalFormatting>
        <x14:conditionalFormatting xmlns:xm="http://schemas.microsoft.com/office/excel/2006/main">
          <x14:cfRule type="dataBar" id="{3FF405EE-E2E5-47F1-853A-3BA3CC3285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CZ31</xm:sqref>
        </x14:conditionalFormatting>
        <x14:conditionalFormatting xmlns:xm="http://schemas.microsoft.com/office/excel/2006/main">
          <x14:cfRule type="dataBar" id="{40E37CEA-BBE6-4115-AE24-5C40451F7D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CA11</xm:sqref>
        </x14:conditionalFormatting>
        <x14:conditionalFormatting xmlns:xm="http://schemas.microsoft.com/office/excel/2006/main">
          <x14:cfRule type="dataBar" id="{AA870EE0-88EC-4F4C-87ED-02DC7A7DF2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CA10</xm:sqref>
        </x14:conditionalFormatting>
        <x14:conditionalFormatting xmlns:xm="http://schemas.microsoft.com/office/excel/2006/main">
          <x14:cfRule type="dataBar" id="{127C3D56-6F4B-4D5E-871A-647B490162F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CA7:CA8</xm:sqref>
        </x14:conditionalFormatting>
        <x14:conditionalFormatting xmlns:xm="http://schemas.microsoft.com/office/excel/2006/main">
          <x14:cfRule type="dataBar" id="{92C3C590-4562-4AFA-ABF9-C911BF0BA9E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CA6</xm:sqref>
        </x14:conditionalFormatting>
        <x14:conditionalFormatting xmlns:xm="http://schemas.microsoft.com/office/excel/2006/main">
          <x14:cfRule type="dataBar" id="{ED6AAC5F-3F71-4859-B741-5A474C2E8C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CA9</xm:sqref>
        </x14:conditionalFormatting>
        <x14:conditionalFormatting xmlns:xm="http://schemas.microsoft.com/office/excel/2006/main">
          <x14:cfRule type="dataBar" id="{395DA61E-9DB9-48A0-AB3A-BBFA5672E6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CA19</xm:sqref>
        </x14:conditionalFormatting>
        <x14:conditionalFormatting xmlns:xm="http://schemas.microsoft.com/office/excel/2006/main">
          <x14:cfRule type="dataBar" id="{9307FC42-F931-4EB8-84FD-979745A55D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CA13</xm:sqref>
        </x14:conditionalFormatting>
        <x14:conditionalFormatting xmlns:xm="http://schemas.microsoft.com/office/excel/2006/main">
          <x14:cfRule type="dataBar" id="{736B39FC-97BC-4B27-8D08-78A027865F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CA12</xm:sqref>
        </x14:conditionalFormatting>
        <x14:conditionalFormatting xmlns:xm="http://schemas.microsoft.com/office/excel/2006/main">
          <x14:cfRule type="dataBar" id="{4B54EC94-9A50-4F74-9BC0-FE2337287A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CA14</xm:sqref>
        </x14:conditionalFormatting>
        <x14:conditionalFormatting xmlns:xm="http://schemas.microsoft.com/office/excel/2006/main">
          <x14:cfRule type="dataBar" id="{FC75A1E8-9722-43BA-9B5C-BBCE99D703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CA15</xm:sqref>
        </x14:conditionalFormatting>
        <x14:conditionalFormatting xmlns:xm="http://schemas.microsoft.com/office/excel/2006/main">
          <x14:cfRule type="dataBar" id="{F3DB17C3-B888-472E-99CB-D62604706F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CA16</xm:sqref>
        </x14:conditionalFormatting>
        <x14:conditionalFormatting xmlns:xm="http://schemas.microsoft.com/office/excel/2006/main">
          <x14:cfRule type="dataBar" id="{DEB3490D-F670-491B-A77D-C08E8F4F48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H16</xm:sqref>
        </x14:conditionalFormatting>
        <x14:conditionalFormatting xmlns:xm="http://schemas.microsoft.com/office/excel/2006/main">
          <x14:cfRule type="dataBar" id="{1F28C55A-B983-4954-AB1B-98BEE34FF0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CA18</xm:sqref>
        </x14:conditionalFormatting>
        <x14:conditionalFormatting xmlns:xm="http://schemas.microsoft.com/office/excel/2006/main">
          <x14:cfRule type="dataBar" id="{D1134846-0B78-4760-909D-5783399927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H19</xm:sqref>
        </x14:conditionalFormatting>
        <x14:conditionalFormatting xmlns:xm="http://schemas.microsoft.com/office/excel/2006/main">
          <x14:cfRule type="dataBar" id="{9C707491-E851-4517-BAD4-CF5C6C75ED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H20</xm:sqref>
        </x14:conditionalFormatting>
        <x14:conditionalFormatting xmlns:xm="http://schemas.microsoft.com/office/excel/2006/main">
          <x14:cfRule type="dataBar" id="{2A678FA8-B65E-4C39-8A98-ABF7DD27A4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CA20</xm:sqref>
        </x14:conditionalFormatting>
        <x14:conditionalFormatting xmlns:xm="http://schemas.microsoft.com/office/excel/2006/main">
          <x14:cfRule type="dataBar" id="{B632BF8B-B0C9-45D3-87F8-2ECA0D125D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CA22</xm:sqref>
        </x14:conditionalFormatting>
        <x14:conditionalFormatting xmlns:xm="http://schemas.microsoft.com/office/excel/2006/main">
          <x14:cfRule type="dataBar" id="{648BE282-68C7-4E64-BC26-EE54FDDDA3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CA23</xm:sqref>
        </x14:conditionalFormatting>
        <x14:conditionalFormatting xmlns:xm="http://schemas.microsoft.com/office/excel/2006/main">
          <x14:cfRule type="dataBar" id="{73BEAD00-9D61-4948-B487-B83ABC8F75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CA34</xm:sqref>
        </x14:conditionalFormatting>
        <x14:conditionalFormatting xmlns:xm="http://schemas.microsoft.com/office/excel/2006/main">
          <x14:cfRule type="dataBar" id="{85767B7F-2982-4F71-B819-483D504424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CE11</xm:sqref>
        </x14:conditionalFormatting>
        <x14:conditionalFormatting xmlns:xm="http://schemas.microsoft.com/office/excel/2006/main">
          <x14:cfRule type="dataBar" id="{DF8ADB03-8AA1-44E1-A903-1D7D664658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CE10</xm:sqref>
        </x14:conditionalFormatting>
        <x14:conditionalFormatting xmlns:xm="http://schemas.microsoft.com/office/excel/2006/main">
          <x14:cfRule type="dataBar" id="{1158E8C0-E4EA-4D9B-A28B-35F4F6E404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CE6</xm:sqref>
        </x14:conditionalFormatting>
        <x14:conditionalFormatting xmlns:xm="http://schemas.microsoft.com/office/excel/2006/main">
          <x14:cfRule type="dataBar" id="{BE5B0481-F79D-4909-80BE-29FE3BCDF4E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CE7:CE8</xm:sqref>
        </x14:conditionalFormatting>
        <x14:conditionalFormatting xmlns:xm="http://schemas.microsoft.com/office/excel/2006/main">
          <x14:cfRule type="dataBar" id="{D21ABF98-4681-444C-98C6-175F24C17F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CE9</xm:sqref>
        </x14:conditionalFormatting>
        <x14:conditionalFormatting xmlns:xm="http://schemas.microsoft.com/office/excel/2006/main">
          <x14:cfRule type="dataBar" id="{5EBDD7AB-18E8-4120-AACC-53C6D4B1E2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CE12</xm:sqref>
        </x14:conditionalFormatting>
        <x14:conditionalFormatting xmlns:xm="http://schemas.microsoft.com/office/excel/2006/main">
          <x14:cfRule type="dataBar" id="{09FAA09B-1AAB-47C5-B06D-E14220219D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CE13</xm:sqref>
        </x14:conditionalFormatting>
        <x14:conditionalFormatting xmlns:xm="http://schemas.microsoft.com/office/excel/2006/main">
          <x14:cfRule type="dataBar" id="{CEA2770B-22A0-41A0-983D-E8E12531BD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CE14</xm:sqref>
        </x14:conditionalFormatting>
        <x14:conditionalFormatting xmlns:xm="http://schemas.microsoft.com/office/excel/2006/main">
          <x14:cfRule type="dataBar" id="{AAC1441B-F181-43D3-B1F4-933FF9CFC2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CE15</xm:sqref>
        </x14:conditionalFormatting>
        <x14:conditionalFormatting xmlns:xm="http://schemas.microsoft.com/office/excel/2006/main">
          <x14:cfRule type="dataBar" id="{898EC867-65C9-4D14-AAAB-14E5CDFDEE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CE16</xm:sqref>
        </x14:conditionalFormatting>
        <x14:conditionalFormatting xmlns:xm="http://schemas.microsoft.com/office/excel/2006/main">
          <x14:cfRule type="dataBar" id="{FE6F5EE6-898C-4517-AF5D-1E9F260F02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CE17</xm:sqref>
        </x14:conditionalFormatting>
        <x14:conditionalFormatting xmlns:xm="http://schemas.microsoft.com/office/excel/2006/main">
          <x14:cfRule type="dataBar" id="{747E2009-24D5-4FBB-80D5-860869620A5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CE18</xm:sqref>
        </x14:conditionalFormatting>
        <x14:conditionalFormatting xmlns:xm="http://schemas.microsoft.com/office/excel/2006/main">
          <x14:cfRule type="dataBar" id="{A69B5FA5-8138-41CE-B7BE-3F8F984DBF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CE19</xm:sqref>
        </x14:conditionalFormatting>
        <x14:conditionalFormatting xmlns:xm="http://schemas.microsoft.com/office/excel/2006/main">
          <x14:cfRule type="dataBar" id="{6A84132F-5EA0-472A-9B8F-249D72AEEC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CE20</xm:sqref>
        </x14:conditionalFormatting>
        <x14:conditionalFormatting xmlns:xm="http://schemas.microsoft.com/office/excel/2006/main">
          <x14:cfRule type="dataBar" id="{E67C1748-979A-4DC7-94F4-C7C40D05C7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CE23</xm:sqref>
        </x14:conditionalFormatting>
        <x14:conditionalFormatting xmlns:xm="http://schemas.microsoft.com/office/excel/2006/main">
          <x14:cfRule type="dataBar" id="{C4EB3339-DED6-4DE4-B583-41E896AD4F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CE21</xm:sqref>
        </x14:conditionalFormatting>
        <x14:conditionalFormatting xmlns:xm="http://schemas.microsoft.com/office/excel/2006/main">
          <x14:cfRule type="dataBar" id="{B52FC413-3E1A-4FB6-8B90-4ADBB5BCCE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CE22</xm:sqref>
        </x14:conditionalFormatting>
        <x14:conditionalFormatting xmlns:xm="http://schemas.microsoft.com/office/excel/2006/main">
          <x14:cfRule type="dataBar" id="{D101B6BB-B438-46B7-922E-7D712E4B72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CI11</xm:sqref>
        </x14:conditionalFormatting>
        <x14:conditionalFormatting xmlns:xm="http://schemas.microsoft.com/office/excel/2006/main">
          <x14:cfRule type="dataBar" id="{7E945BFC-E04A-45AC-947E-55211B1832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CI9</xm:sqref>
        </x14:conditionalFormatting>
        <x14:conditionalFormatting xmlns:xm="http://schemas.microsoft.com/office/excel/2006/main">
          <x14:cfRule type="dataBar" id="{F492E552-2ADD-4208-B854-96F85B83A3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CI12</xm:sqref>
        </x14:conditionalFormatting>
        <x14:conditionalFormatting xmlns:xm="http://schemas.microsoft.com/office/excel/2006/main">
          <x14:cfRule type="dataBar" id="{12897649-FAC6-49E5-991B-6852DFA97E5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CI13</xm:sqref>
        </x14:conditionalFormatting>
        <x14:conditionalFormatting xmlns:xm="http://schemas.microsoft.com/office/excel/2006/main">
          <x14:cfRule type="dataBar" id="{CDAD9DCB-74D2-48C4-A308-4A8F01F258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CI15</xm:sqref>
        </x14:conditionalFormatting>
        <x14:conditionalFormatting xmlns:xm="http://schemas.microsoft.com/office/excel/2006/main">
          <x14:cfRule type="dataBar" id="{5C4C5762-3E74-4957-847A-DF30F7C141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CI16</xm:sqref>
        </x14:conditionalFormatting>
        <x14:conditionalFormatting xmlns:xm="http://schemas.microsoft.com/office/excel/2006/main">
          <x14:cfRule type="dataBar" id="{84FDE852-61FD-40EF-ACF3-32EB14DEB1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CI17</xm:sqref>
        </x14:conditionalFormatting>
        <x14:conditionalFormatting xmlns:xm="http://schemas.microsoft.com/office/excel/2006/main">
          <x14:cfRule type="dataBar" id="{DEF0B429-E817-4F93-BD80-FC689E39AF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CI18</xm:sqref>
        </x14:conditionalFormatting>
        <x14:conditionalFormatting xmlns:xm="http://schemas.microsoft.com/office/excel/2006/main">
          <x14:cfRule type="dataBar" id="{53225219-4E97-4E6A-A1B2-8F9B89B6C2A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CI19</xm:sqref>
        </x14:conditionalFormatting>
        <x14:conditionalFormatting xmlns:xm="http://schemas.microsoft.com/office/excel/2006/main">
          <x14:cfRule type="dataBar" id="{ABDA1E2A-DDD7-4023-A9EE-0AB92FD46A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CM11</xm:sqref>
        </x14:conditionalFormatting>
        <x14:conditionalFormatting xmlns:xm="http://schemas.microsoft.com/office/excel/2006/main">
          <x14:cfRule type="dataBar" id="{BD1B323C-9368-461C-98A9-FD70BE0651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CM10</xm:sqref>
        </x14:conditionalFormatting>
        <x14:conditionalFormatting xmlns:xm="http://schemas.microsoft.com/office/excel/2006/main">
          <x14:cfRule type="dataBar" id="{480CF747-B7A4-44B3-AEB9-F9C5DDE98F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CM7:CM8</xm:sqref>
        </x14:conditionalFormatting>
        <x14:conditionalFormatting xmlns:xm="http://schemas.microsoft.com/office/excel/2006/main">
          <x14:cfRule type="dataBar" id="{8667DC69-3807-4AD7-B5A2-378B218245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CM6</xm:sqref>
        </x14:conditionalFormatting>
        <x14:conditionalFormatting xmlns:xm="http://schemas.microsoft.com/office/excel/2006/main">
          <x14:cfRule type="dataBar" id="{A3EEC05A-7795-480A-BA6E-C7F2AF0B5B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CM9</xm:sqref>
        </x14:conditionalFormatting>
        <x14:conditionalFormatting xmlns:xm="http://schemas.microsoft.com/office/excel/2006/main">
          <x14:cfRule type="dataBar" id="{FA442446-371A-47DA-BE10-AB0280B918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CM12</xm:sqref>
        </x14:conditionalFormatting>
        <x14:conditionalFormatting xmlns:xm="http://schemas.microsoft.com/office/excel/2006/main">
          <x14:cfRule type="dataBar" id="{32D89579-857E-475E-951E-6C54921B78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CM13</xm:sqref>
        </x14:conditionalFormatting>
        <x14:conditionalFormatting xmlns:xm="http://schemas.microsoft.com/office/excel/2006/main">
          <x14:cfRule type="dataBar" id="{131D3173-4B48-444D-AAF2-C1B0BE8D76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CM14</xm:sqref>
        </x14:conditionalFormatting>
        <x14:conditionalFormatting xmlns:xm="http://schemas.microsoft.com/office/excel/2006/main">
          <x14:cfRule type="dataBar" id="{D387AF2C-BEEC-4C94-A09B-1975698A73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CM15</xm:sqref>
        </x14:conditionalFormatting>
        <x14:conditionalFormatting xmlns:xm="http://schemas.microsoft.com/office/excel/2006/main">
          <x14:cfRule type="dataBar" id="{621ADBBA-C563-45AA-A5E3-E94535866E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CM16</xm:sqref>
        </x14:conditionalFormatting>
        <x14:conditionalFormatting xmlns:xm="http://schemas.microsoft.com/office/excel/2006/main">
          <x14:cfRule type="dataBar" id="{564C91FD-A1D7-446F-A09C-41A06940A0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CM17</xm:sqref>
        </x14:conditionalFormatting>
        <x14:conditionalFormatting xmlns:xm="http://schemas.microsoft.com/office/excel/2006/main">
          <x14:cfRule type="dataBar" id="{481A41EF-7CF8-4310-B397-12CDCAF4F0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CM18</xm:sqref>
        </x14:conditionalFormatting>
        <x14:conditionalFormatting xmlns:xm="http://schemas.microsoft.com/office/excel/2006/main">
          <x14:cfRule type="dataBar" id="{F4B7C8B2-2884-4044-8541-65E8D688AD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CM22</xm:sqref>
        </x14:conditionalFormatting>
        <x14:conditionalFormatting xmlns:xm="http://schemas.microsoft.com/office/excel/2006/main">
          <x14:cfRule type="dataBar" id="{AE80C069-C33B-4029-B7EF-E746F868FB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CM23</xm:sqref>
        </x14:conditionalFormatting>
        <x14:conditionalFormatting xmlns:xm="http://schemas.microsoft.com/office/excel/2006/main">
          <x14:cfRule type="dataBar" id="{B0575FEE-FFC5-46DB-9258-F2D13638EC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CM20</xm:sqref>
        </x14:conditionalFormatting>
        <x14:conditionalFormatting xmlns:xm="http://schemas.microsoft.com/office/excel/2006/main">
          <x14:cfRule type="dataBar" id="{95993AEE-0981-4BBB-9D1B-7E64409BC4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CM21</xm:sqref>
        </x14:conditionalFormatting>
        <x14:conditionalFormatting xmlns:xm="http://schemas.microsoft.com/office/excel/2006/main">
          <x14:cfRule type="dataBar" id="{6BF147C6-ED33-446F-AEAF-C147C3B5EC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CM34</xm:sqref>
        </x14:conditionalFormatting>
        <x14:conditionalFormatting xmlns:xm="http://schemas.microsoft.com/office/excel/2006/main">
          <x14:cfRule type="dataBar" id="{5B475E34-7690-476C-AE8E-DA4E2F557C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CQ10</xm:sqref>
        </x14:conditionalFormatting>
        <x14:conditionalFormatting xmlns:xm="http://schemas.microsoft.com/office/excel/2006/main">
          <x14:cfRule type="dataBar" id="{DCCBC3F7-62BA-4A6D-A883-7DE982CE25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CQ6</xm:sqref>
        </x14:conditionalFormatting>
        <x14:conditionalFormatting xmlns:xm="http://schemas.microsoft.com/office/excel/2006/main">
          <x14:cfRule type="dataBar" id="{113434C6-33DF-4A77-B9A7-D37847FD19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CQ12</xm:sqref>
        </x14:conditionalFormatting>
        <x14:conditionalFormatting xmlns:xm="http://schemas.microsoft.com/office/excel/2006/main">
          <x14:cfRule type="dataBar" id="{203A69F5-7383-44DA-8714-394CC33407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CQ13</xm:sqref>
        </x14:conditionalFormatting>
        <x14:conditionalFormatting xmlns:xm="http://schemas.microsoft.com/office/excel/2006/main">
          <x14:cfRule type="dataBar" id="{0CBBA2AD-A2FA-47A2-AAFF-0341B4F5E5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CQ14</xm:sqref>
        </x14:conditionalFormatting>
        <x14:conditionalFormatting xmlns:xm="http://schemas.microsoft.com/office/excel/2006/main">
          <x14:cfRule type="dataBar" id="{3B956620-B772-4186-B379-0C31B0FC67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CQ15</xm:sqref>
        </x14:conditionalFormatting>
        <x14:conditionalFormatting xmlns:xm="http://schemas.microsoft.com/office/excel/2006/main">
          <x14:cfRule type="dataBar" id="{D41A6B80-6304-4151-A49D-A7DC5B37D4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CQ17</xm:sqref>
        </x14:conditionalFormatting>
        <x14:conditionalFormatting xmlns:xm="http://schemas.microsoft.com/office/excel/2006/main">
          <x14:cfRule type="dataBar" id="{28E73688-7FAB-4B28-AFA1-E0AF4F82C9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CQ16</xm:sqref>
        </x14:conditionalFormatting>
        <x14:conditionalFormatting xmlns:xm="http://schemas.microsoft.com/office/excel/2006/main">
          <x14:cfRule type="dataBar" id="{D866C1C9-9560-4FA1-ACBE-974416746F2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CQ18</xm:sqref>
        </x14:conditionalFormatting>
        <x14:conditionalFormatting xmlns:xm="http://schemas.microsoft.com/office/excel/2006/main">
          <x14:cfRule type="dataBar" id="{1F3EBCFA-D1CE-4383-801C-A6B1D28139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CQ19</xm:sqref>
        </x14:conditionalFormatting>
        <x14:conditionalFormatting xmlns:xm="http://schemas.microsoft.com/office/excel/2006/main">
          <x14:cfRule type="dataBar" id="{8C1DE256-0B66-4D5E-B9F9-EC1D8954BA4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CQ20</xm:sqref>
        </x14:conditionalFormatting>
        <x14:conditionalFormatting xmlns:xm="http://schemas.microsoft.com/office/excel/2006/main">
          <x14:cfRule type="dataBar" id="{AD4F80E8-EB18-47F5-812E-AA40368BD0D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CQ22</xm:sqref>
        </x14:conditionalFormatting>
        <x14:conditionalFormatting xmlns:xm="http://schemas.microsoft.com/office/excel/2006/main">
          <x14:cfRule type="dataBar" id="{1D9C103C-E127-42EC-B0CF-67F2D8A92B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CQ23</xm:sqref>
        </x14:conditionalFormatting>
        <x14:conditionalFormatting xmlns:xm="http://schemas.microsoft.com/office/excel/2006/main">
          <x14:cfRule type="dataBar" id="{044DCD29-7E76-48DF-9514-06845E1479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CQ21</xm:sqref>
        </x14:conditionalFormatting>
        <x14:conditionalFormatting xmlns:xm="http://schemas.microsoft.com/office/excel/2006/main">
          <x14:cfRule type="dataBar" id="{F9290D15-58E7-482E-86A7-FAEBA2DF9D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CQ34</xm:sqref>
        </x14:conditionalFormatting>
        <x14:conditionalFormatting xmlns:xm="http://schemas.microsoft.com/office/excel/2006/main">
          <x14:cfRule type="dataBar" id="{A207ACE1-EAFB-4160-AA1E-9C20C98C68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CZ11</xm:sqref>
        </x14:conditionalFormatting>
        <x14:conditionalFormatting xmlns:xm="http://schemas.microsoft.com/office/excel/2006/main">
          <x14:cfRule type="dataBar" id="{4D56575D-61D1-4371-BA24-AE41326392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CZ10</xm:sqref>
        </x14:conditionalFormatting>
        <x14:conditionalFormatting xmlns:xm="http://schemas.microsoft.com/office/excel/2006/main">
          <x14:cfRule type="dataBar" id="{F37FA14A-1A46-427E-92E3-96925B2A78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CZ7:CZ9</xm:sqref>
        </x14:conditionalFormatting>
        <x14:conditionalFormatting xmlns:xm="http://schemas.microsoft.com/office/excel/2006/main">
          <x14:cfRule type="dataBar" id="{0ECF4B6C-9AF5-4AE8-8B13-08EC6065E6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CZ6</xm:sqref>
        </x14:conditionalFormatting>
        <x14:conditionalFormatting xmlns:xm="http://schemas.microsoft.com/office/excel/2006/main">
          <x14:cfRule type="dataBar" id="{F6643160-C71F-40BD-9C1E-86449DB581D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CZ13</xm:sqref>
        </x14:conditionalFormatting>
        <x14:conditionalFormatting xmlns:xm="http://schemas.microsoft.com/office/excel/2006/main">
          <x14:cfRule type="dataBar" id="{ACD8B865-0907-4D29-8311-BE697899B4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CZ12</xm:sqref>
        </x14:conditionalFormatting>
        <x14:conditionalFormatting xmlns:xm="http://schemas.microsoft.com/office/excel/2006/main">
          <x14:cfRule type="dataBar" id="{9E9FF83C-A958-4FA5-BC32-7EC400BF46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CZ14</xm:sqref>
        </x14:conditionalFormatting>
        <x14:conditionalFormatting xmlns:xm="http://schemas.microsoft.com/office/excel/2006/main">
          <x14:cfRule type="dataBar" id="{DEAF4197-DFB8-4D3F-A706-6B6CCFEB389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CZ15</xm:sqref>
        </x14:conditionalFormatting>
        <x14:conditionalFormatting xmlns:xm="http://schemas.microsoft.com/office/excel/2006/main">
          <x14:cfRule type="dataBar" id="{8BA34ABF-DD75-4054-A5B4-F7D68D655E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CZ16</xm:sqref>
        </x14:conditionalFormatting>
        <x14:conditionalFormatting xmlns:xm="http://schemas.microsoft.com/office/excel/2006/main">
          <x14:cfRule type="dataBar" id="{DAB43277-5103-44D1-AF25-901D59C26D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CZ17</xm:sqref>
        </x14:conditionalFormatting>
        <x14:conditionalFormatting xmlns:xm="http://schemas.microsoft.com/office/excel/2006/main">
          <x14:cfRule type="dataBar" id="{C98CC675-E9EE-48E0-853A-0EEA2C53B2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CZ18</xm:sqref>
        </x14:conditionalFormatting>
        <x14:conditionalFormatting xmlns:xm="http://schemas.microsoft.com/office/excel/2006/main">
          <x14:cfRule type="dataBar" id="{640E6C11-4B11-45A2-940D-FE2AD71714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CZ19</xm:sqref>
        </x14:conditionalFormatting>
        <x14:conditionalFormatting xmlns:xm="http://schemas.microsoft.com/office/excel/2006/main">
          <x14:cfRule type="dataBar" id="{843324F1-7C7D-464E-8A8D-C82ADBE61A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CZ20</xm:sqref>
        </x14:conditionalFormatting>
        <x14:conditionalFormatting xmlns:xm="http://schemas.microsoft.com/office/excel/2006/main">
          <x14:cfRule type="dataBar" id="{82923528-233D-4AAE-8A2E-3D7C50A996A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CZ22</xm:sqref>
        </x14:conditionalFormatting>
        <x14:conditionalFormatting xmlns:xm="http://schemas.microsoft.com/office/excel/2006/main">
          <x14:cfRule type="dataBar" id="{90C39B8C-F458-4259-88D0-465EEB59C5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CZ23</xm:sqref>
        </x14:conditionalFormatting>
        <x14:conditionalFormatting xmlns:xm="http://schemas.microsoft.com/office/excel/2006/main">
          <x14:cfRule type="dataBar" id="{CADEC8FC-E715-4B9E-98A6-1DB753BD17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CZ21</xm:sqref>
        </x14:conditionalFormatting>
        <x14:conditionalFormatting xmlns:xm="http://schemas.microsoft.com/office/excel/2006/main">
          <x14:cfRule type="dataBar" id="{76B941D1-5F77-4D64-9C6D-1AA4AE9ADD0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H11</xm:sqref>
        </x14:conditionalFormatting>
        <x14:conditionalFormatting xmlns:xm="http://schemas.microsoft.com/office/excel/2006/main">
          <x14:cfRule type="dataBar" id="{E6D8BF92-5320-4A60-875B-362AEE398B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H10</xm:sqref>
        </x14:conditionalFormatting>
        <x14:conditionalFormatting xmlns:xm="http://schemas.microsoft.com/office/excel/2006/main">
          <x14:cfRule type="dataBar" id="{C2320CCC-4266-4C73-936C-8B648598B5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H7:H8</xm:sqref>
        </x14:conditionalFormatting>
        <x14:conditionalFormatting xmlns:xm="http://schemas.microsoft.com/office/excel/2006/main">
          <x14:cfRule type="dataBar" id="{F320AD19-614A-4CC0-A0B2-07C3A8E89A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H6</xm:sqref>
        </x14:conditionalFormatting>
        <x14:conditionalFormatting xmlns:xm="http://schemas.microsoft.com/office/excel/2006/main">
          <x14:cfRule type="dataBar" id="{B2D26C22-DA3D-4E76-A435-C3D377A9F9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H9</xm:sqref>
        </x14:conditionalFormatting>
        <x14:conditionalFormatting xmlns:xm="http://schemas.microsoft.com/office/excel/2006/main">
          <x14:cfRule type="dataBar" id="{12BB3C14-A860-4C04-A2D0-907BF61BE7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H12</xm:sqref>
        </x14:conditionalFormatting>
        <x14:conditionalFormatting xmlns:xm="http://schemas.microsoft.com/office/excel/2006/main">
          <x14:cfRule type="dataBar" id="{23B9D4CF-26D2-42BC-BE09-C3B657B466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C81031E4-16C6-4B28-B8B1-5B8956AC17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H13</xm:sqref>
        </x14:conditionalFormatting>
        <x14:conditionalFormatting xmlns:xm="http://schemas.microsoft.com/office/excel/2006/main">
          <x14:cfRule type="dataBar" id="{4EA8DFA4-47CD-4F21-8F3D-A408424C324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H14</xm:sqref>
        </x14:conditionalFormatting>
        <x14:conditionalFormatting xmlns:xm="http://schemas.microsoft.com/office/excel/2006/main">
          <x14:cfRule type="dataBar" id="{89548690-95BB-40E4-9505-A224394BA29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H15</xm:sqref>
        </x14:conditionalFormatting>
        <x14:conditionalFormatting xmlns:xm="http://schemas.microsoft.com/office/excel/2006/main">
          <x14:cfRule type="dataBar" id="{1C56489A-7963-45D1-B429-3C94E5CA58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H17</xm:sqref>
        </x14:conditionalFormatting>
        <x14:conditionalFormatting xmlns:xm="http://schemas.microsoft.com/office/excel/2006/main">
          <x14:cfRule type="dataBar" id="{F76D6524-4ED5-49EE-9AED-B4D7B9D6F6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H23</xm:sqref>
        </x14:conditionalFormatting>
        <x14:conditionalFormatting xmlns:xm="http://schemas.microsoft.com/office/excel/2006/main">
          <x14:cfRule type="dataBar" id="{F754D07F-9C49-40A8-93C8-D660A322B6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H21</xm:sqref>
        </x14:conditionalFormatting>
        <x14:conditionalFormatting xmlns:xm="http://schemas.microsoft.com/office/excel/2006/main">
          <x14:cfRule type="dataBar" id="{3DAAFE2D-B628-45D4-86F6-EF5B59E1B9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H24</xm:sqref>
        </x14:conditionalFormatting>
        <x14:conditionalFormatting xmlns:xm="http://schemas.microsoft.com/office/excel/2006/main">
          <x14:cfRule type="dataBar" id="{F71365CA-7A6F-47F7-9454-54817E9FD4D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H29</xm:sqref>
        </x14:conditionalFormatting>
        <x14:conditionalFormatting xmlns:xm="http://schemas.microsoft.com/office/excel/2006/main">
          <x14:cfRule type="dataBar" id="{DB739F7A-225B-4D9B-9B1A-8D75196E6E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H32</xm:sqref>
        </x14:conditionalFormatting>
        <x14:conditionalFormatting xmlns:xm="http://schemas.microsoft.com/office/excel/2006/main">
          <x14:cfRule type="dataBar" id="{9A7118A1-912B-4CF2-8868-4622743858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H31</xm:sqref>
        </x14:conditionalFormatting>
        <x14:conditionalFormatting xmlns:xm="http://schemas.microsoft.com/office/excel/2006/main">
          <x14:cfRule type="dataBar" id="{DEDDFA49-34EE-4ED0-96F2-0B31E1CDEB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H33</xm:sqref>
        </x14:conditionalFormatting>
        <x14:conditionalFormatting xmlns:xm="http://schemas.microsoft.com/office/excel/2006/main">
          <x14:cfRule type="dataBar" id="{5899B196-C122-4633-A3B5-A0E637657F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H34</xm:sqref>
        </x14:conditionalFormatting>
        <x14:conditionalFormatting xmlns:xm="http://schemas.microsoft.com/office/excel/2006/main">
          <x14:cfRule type="dataBar" id="{9FF9AB28-9BE6-4087-A961-219A4C4AB7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L11</xm:sqref>
        </x14:conditionalFormatting>
        <x14:conditionalFormatting xmlns:xm="http://schemas.microsoft.com/office/excel/2006/main">
          <x14:cfRule type="dataBar" id="{7486F222-A027-4FAF-A2FF-AFD2900D66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L10</xm:sqref>
        </x14:conditionalFormatting>
        <x14:conditionalFormatting xmlns:xm="http://schemas.microsoft.com/office/excel/2006/main">
          <x14:cfRule type="dataBar" id="{E17024F6-EFDD-4A93-B648-8EA5B20333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L7:L8</xm:sqref>
        </x14:conditionalFormatting>
        <x14:conditionalFormatting xmlns:xm="http://schemas.microsoft.com/office/excel/2006/main">
          <x14:cfRule type="dataBar" id="{44F22E19-0F97-4794-A709-8AA74E7228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L6</xm:sqref>
        </x14:conditionalFormatting>
        <x14:conditionalFormatting xmlns:xm="http://schemas.microsoft.com/office/excel/2006/main">
          <x14:cfRule type="dataBar" id="{3C6D48DE-73D6-48F6-AC9D-AFB6C0E1DD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L9</xm:sqref>
        </x14:conditionalFormatting>
        <x14:conditionalFormatting xmlns:xm="http://schemas.microsoft.com/office/excel/2006/main">
          <x14:cfRule type="dataBar" id="{A7E26982-55A8-4DA8-B9E4-0632F515CC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L13</xm:sqref>
        </x14:conditionalFormatting>
        <x14:conditionalFormatting xmlns:xm="http://schemas.microsoft.com/office/excel/2006/main">
          <x14:cfRule type="dataBar" id="{03FA7E6A-7E89-40B0-8F88-3C529E35C2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L12</xm:sqref>
        </x14:conditionalFormatting>
        <x14:conditionalFormatting xmlns:xm="http://schemas.microsoft.com/office/excel/2006/main">
          <x14:cfRule type="dataBar" id="{BE5E9DB4-52C2-4F9C-A7DF-A82EB03A9F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L14</xm:sqref>
        </x14:conditionalFormatting>
        <x14:conditionalFormatting xmlns:xm="http://schemas.microsoft.com/office/excel/2006/main">
          <x14:cfRule type="dataBar" id="{DFB7C3D3-7DA2-4DEE-924F-56B0D837F3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L15</xm:sqref>
        </x14:conditionalFormatting>
        <x14:conditionalFormatting xmlns:xm="http://schemas.microsoft.com/office/excel/2006/main">
          <x14:cfRule type="dataBar" id="{0433DC60-90CC-4592-8BCB-9707568152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L16</xm:sqref>
        </x14:conditionalFormatting>
        <x14:conditionalFormatting xmlns:xm="http://schemas.microsoft.com/office/excel/2006/main">
          <x14:cfRule type="dataBar" id="{7E81FCFD-1CD3-498B-A8CC-63C23E2BBC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L17</xm:sqref>
        </x14:conditionalFormatting>
        <x14:conditionalFormatting xmlns:xm="http://schemas.microsoft.com/office/excel/2006/main">
          <x14:cfRule type="dataBar" id="{E89E9EDD-0273-43BB-BBF6-B47709236B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L18</xm:sqref>
        </x14:conditionalFormatting>
        <x14:conditionalFormatting xmlns:xm="http://schemas.microsoft.com/office/excel/2006/main">
          <x14:cfRule type="dataBar" id="{0AD8516C-CB01-42F6-BAD1-77B99B5861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L19</xm:sqref>
        </x14:conditionalFormatting>
        <x14:conditionalFormatting xmlns:xm="http://schemas.microsoft.com/office/excel/2006/main">
          <x14:cfRule type="dataBar" id="{E1DF5ECB-4F25-4842-AD5D-B159DAEB65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L20</xm:sqref>
        </x14:conditionalFormatting>
        <x14:conditionalFormatting xmlns:xm="http://schemas.microsoft.com/office/excel/2006/main">
          <x14:cfRule type="dataBar" id="{6830E9DF-1369-403D-A9C5-9E36F75522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L21</xm:sqref>
        </x14:conditionalFormatting>
        <x14:conditionalFormatting xmlns:xm="http://schemas.microsoft.com/office/excel/2006/main">
          <x14:cfRule type="dataBar" id="{8F338F72-FBDA-46FB-8F09-D67F258E86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L22</xm:sqref>
        </x14:conditionalFormatting>
        <x14:conditionalFormatting xmlns:xm="http://schemas.microsoft.com/office/excel/2006/main">
          <x14:cfRule type="dataBar" id="{9B383E8C-E2CF-4577-99E8-086415E02A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L23</xm:sqref>
        </x14:conditionalFormatting>
        <x14:conditionalFormatting xmlns:xm="http://schemas.microsoft.com/office/excel/2006/main">
          <x14:cfRule type="dataBar" id="{621444BE-95BB-40F9-8AFD-0C0B3A8548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L24</xm:sqref>
        </x14:conditionalFormatting>
        <x14:conditionalFormatting xmlns:xm="http://schemas.microsoft.com/office/excel/2006/main">
          <x14:cfRule type="dataBar" id="{DAA12EDC-7517-481C-9FF3-3C82777826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L29</xm:sqref>
        </x14:conditionalFormatting>
        <x14:conditionalFormatting xmlns:xm="http://schemas.microsoft.com/office/excel/2006/main">
          <x14:cfRule type="dataBar" id="{1894A6E8-564A-46B1-8BC1-A4DEB718AB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L32</xm:sqref>
        </x14:conditionalFormatting>
        <x14:conditionalFormatting xmlns:xm="http://schemas.microsoft.com/office/excel/2006/main">
          <x14:cfRule type="dataBar" id="{A41299E8-BADA-49CB-AA78-C18E736869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L31</xm:sqref>
        </x14:conditionalFormatting>
        <x14:conditionalFormatting xmlns:xm="http://schemas.microsoft.com/office/excel/2006/main">
          <x14:cfRule type="dataBar" id="{20B335BF-F666-4C65-A9E4-04ACAB1117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L33</xm:sqref>
        </x14:conditionalFormatting>
        <x14:conditionalFormatting xmlns:xm="http://schemas.microsoft.com/office/excel/2006/main">
          <x14:cfRule type="dataBar" id="{D9E74A31-577C-43DB-90DE-A01834E1C0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L34</xm:sqref>
        </x14:conditionalFormatting>
        <x14:conditionalFormatting xmlns:xm="http://schemas.microsoft.com/office/excel/2006/main">
          <x14:cfRule type="dataBar" id="{AE72296D-E023-4919-909F-3B649E2F84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P11</xm:sqref>
        </x14:conditionalFormatting>
        <x14:conditionalFormatting xmlns:xm="http://schemas.microsoft.com/office/excel/2006/main">
          <x14:cfRule type="dataBar" id="{DB02D8F1-295A-4382-B33B-D8DC61167B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P10</xm:sqref>
        </x14:conditionalFormatting>
        <x14:conditionalFormatting xmlns:xm="http://schemas.microsoft.com/office/excel/2006/main">
          <x14:cfRule type="dataBar" id="{54A3436A-A5D2-48C0-BA14-AC1BF3DA66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P7:P8</xm:sqref>
        </x14:conditionalFormatting>
        <x14:conditionalFormatting xmlns:xm="http://schemas.microsoft.com/office/excel/2006/main">
          <x14:cfRule type="dataBar" id="{8E01ECD2-055E-449E-A200-3ECD05A95B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P6</xm:sqref>
        </x14:conditionalFormatting>
        <x14:conditionalFormatting xmlns:xm="http://schemas.microsoft.com/office/excel/2006/main">
          <x14:cfRule type="dataBar" id="{AC4CE979-ED07-42AB-8DD7-920D7E6697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P9</xm:sqref>
        </x14:conditionalFormatting>
        <x14:conditionalFormatting xmlns:xm="http://schemas.microsoft.com/office/excel/2006/main">
          <x14:cfRule type="dataBar" id="{A9EA6F12-B4D9-42C7-AF84-0B032642E4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P12</xm:sqref>
        </x14:conditionalFormatting>
        <x14:conditionalFormatting xmlns:xm="http://schemas.microsoft.com/office/excel/2006/main">
          <x14:cfRule type="dataBar" id="{A7027C16-2B55-4A88-B07E-5DBF04B6F4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P13</xm:sqref>
        </x14:conditionalFormatting>
        <x14:conditionalFormatting xmlns:xm="http://schemas.microsoft.com/office/excel/2006/main">
          <x14:cfRule type="dataBar" id="{DF5D652F-06E1-4814-8C43-CFAABB5E12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P14</xm:sqref>
        </x14:conditionalFormatting>
        <x14:conditionalFormatting xmlns:xm="http://schemas.microsoft.com/office/excel/2006/main">
          <x14:cfRule type="dataBar" id="{A46C285F-AEFE-4071-96D5-808EA9B917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P15</xm:sqref>
        </x14:conditionalFormatting>
        <x14:conditionalFormatting xmlns:xm="http://schemas.microsoft.com/office/excel/2006/main">
          <x14:cfRule type="dataBar" id="{E30D0389-F6E1-4645-B0D2-5E4A5E286C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FD1DDFDF-069D-424B-AEC7-4895D76DE3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P17</xm:sqref>
        </x14:conditionalFormatting>
        <x14:conditionalFormatting xmlns:xm="http://schemas.microsoft.com/office/excel/2006/main">
          <x14:cfRule type="dataBar" id="{AFCBB697-64CC-477D-AD9D-2A1924F348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6A21C7DD-71AA-441B-B723-5DD9CE5C77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P19</xm:sqref>
        </x14:conditionalFormatting>
        <x14:conditionalFormatting xmlns:xm="http://schemas.microsoft.com/office/excel/2006/main">
          <x14:cfRule type="dataBar" id="{FFDCB95A-6B36-468B-BAEB-FF41478021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P20</xm:sqref>
        </x14:conditionalFormatting>
        <x14:conditionalFormatting xmlns:xm="http://schemas.microsoft.com/office/excel/2006/main">
          <x14:cfRule type="dataBar" id="{D5AE66B3-470D-49F6-9095-A9925173CD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P21</xm:sqref>
        </x14:conditionalFormatting>
        <x14:conditionalFormatting xmlns:xm="http://schemas.microsoft.com/office/excel/2006/main">
          <x14:cfRule type="dataBar" id="{90CAC189-4EEB-4305-81FA-FBB7047D08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P22</xm:sqref>
        </x14:conditionalFormatting>
        <x14:conditionalFormatting xmlns:xm="http://schemas.microsoft.com/office/excel/2006/main">
          <x14:cfRule type="dataBar" id="{625410B9-C2E0-4509-8576-893226966B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P23</xm:sqref>
        </x14:conditionalFormatting>
        <x14:conditionalFormatting xmlns:xm="http://schemas.microsoft.com/office/excel/2006/main">
          <x14:cfRule type="dataBar" id="{E64DCDC9-0438-4E30-8933-1BFCB790FDD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P24</xm:sqref>
        </x14:conditionalFormatting>
        <x14:conditionalFormatting xmlns:xm="http://schemas.microsoft.com/office/excel/2006/main">
          <x14:cfRule type="dataBar" id="{CB2A13FE-636B-4B5E-B55B-E54D3B84B3A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P29</xm:sqref>
        </x14:conditionalFormatting>
        <x14:conditionalFormatting xmlns:xm="http://schemas.microsoft.com/office/excel/2006/main">
          <x14:cfRule type="dataBar" id="{0F15F7C2-8CF7-4017-869E-3DE2CB2411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P32</xm:sqref>
        </x14:conditionalFormatting>
        <x14:conditionalFormatting xmlns:xm="http://schemas.microsoft.com/office/excel/2006/main">
          <x14:cfRule type="dataBar" id="{FC90472F-266D-475A-8E8E-7DE63C12519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P31</xm:sqref>
        </x14:conditionalFormatting>
        <x14:conditionalFormatting xmlns:xm="http://schemas.microsoft.com/office/excel/2006/main">
          <x14:cfRule type="dataBar" id="{C16ABA57-1751-48AE-A725-0925BBD062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P33</xm:sqref>
        </x14:conditionalFormatting>
        <x14:conditionalFormatting xmlns:xm="http://schemas.microsoft.com/office/excel/2006/main">
          <x14:cfRule type="dataBar" id="{95BC5E1D-AFAF-4A83-A13A-D5532DE6527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P34</xm:sqref>
        </x14:conditionalFormatting>
        <x14:conditionalFormatting xmlns:xm="http://schemas.microsoft.com/office/excel/2006/main">
          <x14:cfRule type="dataBar" id="{4B8DBA4B-4A72-4B64-8EA4-537EB5608B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T11</xm:sqref>
        </x14:conditionalFormatting>
        <x14:conditionalFormatting xmlns:xm="http://schemas.microsoft.com/office/excel/2006/main">
          <x14:cfRule type="dataBar" id="{70EE352C-2DCD-43AF-80A5-38DBD2D90E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T10</xm:sqref>
        </x14:conditionalFormatting>
        <x14:conditionalFormatting xmlns:xm="http://schemas.microsoft.com/office/excel/2006/main">
          <x14:cfRule type="dataBar" id="{8F3F0235-C9CD-4201-BFCB-39ABF6EC51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T7:T8</xm:sqref>
        </x14:conditionalFormatting>
        <x14:conditionalFormatting xmlns:xm="http://schemas.microsoft.com/office/excel/2006/main">
          <x14:cfRule type="dataBar" id="{8466AE6F-B4AB-478E-BDD9-3A43C9F802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T6</xm:sqref>
        </x14:conditionalFormatting>
        <x14:conditionalFormatting xmlns:xm="http://schemas.microsoft.com/office/excel/2006/main">
          <x14:cfRule type="dataBar" id="{3B15B950-52D2-4535-B29C-201BAA47C4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T9</xm:sqref>
        </x14:conditionalFormatting>
        <x14:conditionalFormatting xmlns:xm="http://schemas.microsoft.com/office/excel/2006/main">
          <x14:cfRule type="dataBar" id="{AC382CC5-3051-4266-9DC7-4C71CA0477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T13</xm:sqref>
        </x14:conditionalFormatting>
        <x14:conditionalFormatting xmlns:xm="http://schemas.microsoft.com/office/excel/2006/main">
          <x14:cfRule type="dataBar" id="{96C5AC19-16AC-4485-AFA9-5B5D417DC6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T12</xm:sqref>
        </x14:conditionalFormatting>
        <x14:conditionalFormatting xmlns:xm="http://schemas.microsoft.com/office/excel/2006/main">
          <x14:cfRule type="dataBar" id="{CCF47148-5CD4-4B68-8CDC-27CEECDA88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T14</xm:sqref>
        </x14:conditionalFormatting>
        <x14:conditionalFormatting xmlns:xm="http://schemas.microsoft.com/office/excel/2006/main">
          <x14:cfRule type="dataBar" id="{1527DB88-8181-41E0-A926-6EC66E5AC3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T15</xm:sqref>
        </x14:conditionalFormatting>
        <x14:conditionalFormatting xmlns:xm="http://schemas.microsoft.com/office/excel/2006/main">
          <x14:cfRule type="dataBar" id="{A3541318-DF39-4AB9-872D-1E1257E113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T16</xm:sqref>
        </x14:conditionalFormatting>
        <x14:conditionalFormatting xmlns:xm="http://schemas.microsoft.com/office/excel/2006/main">
          <x14:cfRule type="dataBar" id="{27B559AA-9DF8-471A-87AC-DB11E404AB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T17</xm:sqref>
        </x14:conditionalFormatting>
        <x14:conditionalFormatting xmlns:xm="http://schemas.microsoft.com/office/excel/2006/main">
          <x14:cfRule type="dataBar" id="{EED248CE-0272-4E94-8076-4BE25BF27C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T18</xm:sqref>
        </x14:conditionalFormatting>
        <x14:conditionalFormatting xmlns:xm="http://schemas.microsoft.com/office/excel/2006/main">
          <x14:cfRule type="dataBar" id="{7EEB8A66-E65B-42A1-BC03-5168572B9B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T19</xm:sqref>
        </x14:conditionalFormatting>
        <x14:conditionalFormatting xmlns:xm="http://schemas.microsoft.com/office/excel/2006/main">
          <x14:cfRule type="dataBar" id="{B1908DC0-DEB2-42A5-8F70-39C5C3FAA4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T20</xm:sqref>
        </x14:conditionalFormatting>
        <x14:conditionalFormatting xmlns:xm="http://schemas.microsoft.com/office/excel/2006/main">
          <x14:cfRule type="dataBar" id="{9981F38A-1EC9-4CE4-9AC3-7E389A270C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T21</xm:sqref>
        </x14:conditionalFormatting>
        <x14:conditionalFormatting xmlns:xm="http://schemas.microsoft.com/office/excel/2006/main">
          <x14:cfRule type="dataBar" id="{63951897-A49C-4B7A-907E-FECC4E878B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T23</xm:sqref>
        </x14:conditionalFormatting>
        <x14:conditionalFormatting xmlns:xm="http://schemas.microsoft.com/office/excel/2006/main">
          <x14:cfRule type="dataBar" id="{6E838748-073F-4AF3-9508-829FFA72390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</xm:sqref>
        </x14:conditionalFormatting>
        <x14:conditionalFormatting xmlns:xm="http://schemas.microsoft.com/office/excel/2006/main">
          <x14:cfRule type="dataBar" id="{0896F48B-07D9-4737-8AAE-4D7E4CDB11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T24</xm:sqref>
        </x14:conditionalFormatting>
        <x14:conditionalFormatting xmlns:xm="http://schemas.microsoft.com/office/excel/2006/main">
          <x14:cfRule type="dataBar" id="{2F2BE988-BAA9-4005-BA1E-11656C4BBF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T29</xm:sqref>
        </x14:conditionalFormatting>
        <x14:conditionalFormatting xmlns:xm="http://schemas.microsoft.com/office/excel/2006/main">
          <x14:cfRule type="dataBar" id="{44E54337-C6D5-4BA9-86BF-4FC2EDD786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T32</xm:sqref>
        </x14:conditionalFormatting>
        <x14:conditionalFormatting xmlns:xm="http://schemas.microsoft.com/office/excel/2006/main">
          <x14:cfRule type="dataBar" id="{C2292482-5709-4B70-86B5-2D9E6262C8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T31</xm:sqref>
        </x14:conditionalFormatting>
        <x14:conditionalFormatting xmlns:xm="http://schemas.microsoft.com/office/excel/2006/main">
          <x14:cfRule type="dataBar" id="{1C4C5FC3-98DC-410F-8D32-BB7090DA36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T33</xm:sqref>
        </x14:conditionalFormatting>
        <x14:conditionalFormatting xmlns:xm="http://schemas.microsoft.com/office/excel/2006/main">
          <x14:cfRule type="dataBar" id="{57518B26-D19A-4BB3-9DD9-CDD3A8C8E65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T34</xm:sqref>
        </x14:conditionalFormatting>
        <x14:conditionalFormatting xmlns:xm="http://schemas.microsoft.com/office/excel/2006/main">
          <x14:cfRule type="dataBar" id="{32EFD5F3-6B4C-4671-A37B-0186EF3632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X11</xm:sqref>
        </x14:conditionalFormatting>
        <x14:conditionalFormatting xmlns:xm="http://schemas.microsoft.com/office/excel/2006/main">
          <x14:cfRule type="dataBar" id="{DBCBAA76-5FD4-4BAA-8D63-65A81FA22A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X10</xm:sqref>
        </x14:conditionalFormatting>
        <x14:conditionalFormatting xmlns:xm="http://schemas.microsoft.com/office/excel/2006/main">
          <x14:cfRule type="dataBar" id="{333F97F3-E12D-4FCA-ABD8-55134A2413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X7:X8</xm:sqref>
        </x14:conditionalFormatting>
        <x14:conditionalFormatting xmlns:xm="http://schemas.microsoft.com/office/excel/2006/main">
          <x14:cfRule type="dataBar" id="{956101D8-7725-47A9-AACF-4B33226314F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X6</xm:sqref>
        </x14:conditionalFormatting>
        <x14:conditionalFormatting xmlns:xm="http://schemas.microsoft.com/office/excel/2006/main">
          <x14:cfRule type="dataBar" id="{50A80421-050E-4CE8-92FA-D924D1609B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X9</xm:sqref>
        </x14:conditionalFormatting>
        <x14:conditionalFormatting xmlns:xm="http://schemas.microsoft.com/office/excel/2006/main">
          <x14:cfRule type="dataBar" id="{1595DDE4-82B3-4043-B9B0-6EABF6995B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X12</xm:sqref>
        </x14:conditionalFormatting>
        <x14:conditionalFormatting xmlns:xm="http://schemas.microsoft.com/office/excel/2006/main">
          <x14:cfRule type="dataBar" id="{4F8B20A4-FD93-4FAC-B4FF-C9CEF964FC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X13</xm:sqref>
        </x14:conditionalFormatting>
        <x14:conditionalFormatting xmlns:xm="http://schemas.microsoft.com/office/excel/2006/main">
          <x14:cfRule type="dataBar" id="{B3811959-13A8-45F0-A500-AC1C0EFFB1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X14</xm:sqref>
        </x14:conditionalFormatting>
        <x14:conditionalFormatting xmlns:xm="http://schemas.microsoft.com/office/excel/2006/main">
          <x14:cfRule type="dataBar" id="{0CE3DAED-BCE6-4AE1-829E-6D57F9D676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X15</xm:sqref>
        </x14:conditionalFormatting>
        <x14:conditionalFormatting xmlns:xm="http://schemas.microsoft.com/office/excel/2006/main">
          <x14:cfRule type="dataBar" id="{94EC828C-27C6-48A2-920C-888353FDB36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X16</xm:sqref>
        </x14:conditionalFormatting>
        <x14:conditionalFormatting xmlns:xm="http://schemas.microsoft.com/office/excel/2006/main">
          <x14:cfRule type="dataBar" id="{F3368E9F-E11B-4880-A882-D1983D8508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X17</xm:sqref>
        </x14:conditionalFormatting>
        <x14:conditionalFormatting xmlns:xm="http://schemas.microsoft.com/office/excel/2006/main">
          <x14:cfRule type="dataBar" id="{80DA80DB-3DB3-45FE-960E-B609A3DA97B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X18</xm:sqref>
        </x14:conditionalFormatting>
        <x14:conditionalFormatting xmlns:xm="http://schemas.microsoft.com/office/excel/2006/main">
          <x14:cfRule type="dataBar" id="{14814473-4BE6-4255-B3A8-7EED6D78B6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X19</xm:sqref>
        </x14:conditionalFormatting>
        <x14:conditionalFormatting xmlns:xm="http://schemas.microsoft.com/office/excel/2006/main">
          <x14:cfRule type="dataBar" id="{A8B8C0C9-1766-4BA0-833B-1138FA6699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X20</xm:sqref>
        </x14:conditionalFormatting>
        <x14:conditionalFormatting xmlns:xm="http://schemas.microsoft.com/office/excel/2006/main">
          <x14:cfRule type="dataBar" id="{6ECCA2EE-AB80-44A8-93F4-387EC72CCF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X22</xm:sqref>
        </x14:conditionalFormatting>
        <x14:conditionalFormatting xmlns:xm="http://schemas.microsoft.com/office/excel/2006/main">
          <x14:cfRule type="dataBar" id="{D8F81D17-D288-43F4-88C1-4FE122EDDA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X23</xm:sqref>
        </x14:conditionalFormatting>
        <x14:conditionalFormatting xmlns:xm="http://schemas.microsoft.com/office/excel/2006/main">
          <x14:cfRule type="dataBar" id="{E529A089-754E-4000-A4FD-4EE6C15E88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824F8D74-39EE-4568-B275-A839CA3ACD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X24</xm:sqref>
        </x14:conditionalFormatting>
        <x14:conditionalFormatting xmlns:xm="http://schemas.microsoft.com/office/excel/2006/main">
          <x14:cfRule type="dataBar" id="{EADC0BD3-9444-48EE-A5AB-ADBBAA11C6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X29</xm:sqref>
        </x14:conditionalFormatting>
        <x14:conditionalFormatting xmlns:xm="http://schemas.microsoft.com/office/excel/2006/main">
          <x14:cfRule type="dataBar" id="{A9AEF18E-6DF9-4D72-8287-6EC40DE0C97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X32</xm:sqref>
        </x14:conditionalFormatting>
        <x14:conditionalFormatting xmlns:xm="http://schemas.microsoft.com/office/excel/2006/main">
          <x14:cfRule type="dataBar" id="{4E4F72E7-23BC-421C-BE4F-12011ED2A2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X31</xm:sqref>
        </x14:conditionalFormatting>
        <x14:conditionalFormatting xmlns:xm="http://schemas.microsoft.com/office/excel/2006/main">
          <x14:cfRule type="dataBar" id="{5CF58992-1C48-4413-A4ED-ECB259BD9B9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X34</xm:sqref>
        </x14:conditionalFormatting>
        <x14:conditionalFormatting xmlns:xm="http://schemas.microsoft.com/office/excel/2006/main">
          <x14:cfRule type="dataBar" id="{9209635E-725E-4EF7-B7E0-39D61E717A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AB11</xm:sqref>
        </x14:conditionalFormatting>
        <x14:conditionalFormatting xmlns:xm="http://schemas.microsoft.com/office/excel/2006/main">
          <x14:cfRule type="dataBar" id="{B80A2C8B-A420-4E1D-B38F-CE6DAE9B24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AB10</xm:sqref>
        </x14:conditionalFormatting>
        <x14:conditionalFormatting xmlns:xm="http://schemas.microsoft.com/office/excel/2006/main">
          <x14:cfRule type="dataBar" id="{0CE7C9BC-8F88-4BC4-8FFB-721D3B9515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AB7:AB8</xm:sqref>
        </x14:conditionalFormatting>
        <x14:conditionalFormatting xmlns:xm="http://schemas.microsoft.com/office/excel/2006/main">
          <x14:cfRule type="dataBar" id="{FFAF30B7-B106-448F-9E06-CD58A67B5AB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AB6</xm:sqref>
        </x14:conditionalFormatting>
        <x14:conditionalFormatting xmlns:xm="http://schemas.microsoft.com/office/excel/2006/main">
          <x14:cfRule type="dataBar" id="{9859474C-514C-4AFD-9309-457E264FE9F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AB9</xm:sqref>
        </x14:conditionalFormatting>
        <x14:conditionalFormatting xmlns:xm="http://schemas.microsoft.com/office/excel/2006/main">
          <x14:cfRule type="dataBar" id="{5436E9E9-5171-475D-A6DB-775DC44E246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AB12</xm:sqref>
        </x14:conditionalFormatting>
        <x14:conditionalFormatting xmlns:xm="http://schemas.microsoft.com/office/excel/2006/main">
          <x14:cfRule type="dataBar" id="{FE06B937-0439-41BD-8376-9023EEA1A9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AB13</xm:sqref>
        </x14:conditionalFormatting>
        <x14:conditionalFormatting xmlns:xm="http://schemas.microsoft.com/office/excel/2006/main">
          <x14:cfRule type="dataBar" id="{D984B1FF-9480-42BD-BE05-364B263665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AB14</xm:sqref>
        </x14:conditionalFormatting>
        <x14:conditionalFormatting xmlns:xm="http://schemas.microsoft.com/office/excel/2006/main">
          <x14:cfRule type="dataBar" id="{16996DFC-78F2-4FD4-91FC-56556BB99B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AB15</xm:sqref>
        </x14:conditionalFormatting>
        <x14:conditionalFormatting xmlns:xm="http://schemas.microsoft.com/office/excel/2006/main">
          <x14:cfRule type="dataBar" id="{3B6A66AA-B593-45D8-B14E-DCB98CC40F9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AB19</xm:sqref>
        </x14:conditionalFormatting>
        <x14:conditionalFormatting xmlns:xm="http://schemas.microsoft.com/office/excel/2006/main">
          <x14:cfRule type="dataBar" id="{0E03910A-E137-4411-9DC6-F0F6CB7251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AB18</xm:sqref>
        </x14:conditionalFormatting>
        <x14:conditionalFormatting xmlns:xm="http://schemas.microsoft.com/office/excel/2006/main">
          <x14:cfRule type="dataBar" id="{E6B75ADF-8D3A-47F9-9A46-DEAB00B924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AB17</xm:sqref>
        </x14:conditionalFormatting>
        <x14:conditionalFormatting xmlns:xm="http://schemas.microsoft.com/office/excel/2006/main">
          <x14:cfRule type="dataBar" id="{89C2FE83-F570-42BF-B405-B6B4FFE13B6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AB16</xm:sqref>
        </x14:conditionalFormatting>
        <x14:conditionalFormatting xmlns:xm="http://schemas.microsoft.com/office/excel/2006/main">
          <x14:cfRule type="dataBar" id="{DECB0569-3329-4982-A32A-71D0878AAE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AB20</xm:sqref>
        </x14:conditionalFormatting>
        <x14:conditionalFormatting xmlns:xm="http://schemas.microsoft.com/office/excel/2006/main">
          <x14:cfRule type="dataBar" id="{EA7A896A-920D-4E8A-9B47-1BE1B1139E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AB23</xm:sqref>
        </x14:conditionalFormatting>
        <x14:conditionalFormatting xmlns:xm="http://schemas.microsoft.com/office/excel/2006/main">
          <x14:cfRule type="dataBar" id="{83FB1C27-94BB-49BD-8561-25F4BA981C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AB21</xm:sqref>
        </x14:conditionalFormatting>
        <x14:conditionalFormatting xmlns:xm="http://schemas.microsoft.com/office/excel/2006/main">
          <x14:cfRule type="dataBar" id="{1E3550DD-E737-46C8-9243-737804E843F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AB22</xm:sqref>
        </x14:conditionalFormatting>
        <x14:conditionalFormatting xmlns:xm="http://schemas.microsoft.com/office/excel/2006/main">
          <x14:cfRule type="dataBar" id="{DB1D0222-57C3-4A2A-96DB-F1624773F4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AB24</xm:sqref>
        </x14:conditionalFormatting>
        <x14:conditionalFormatting xmlns:xm="http://schemas.microsoft.com/office/excel/2006/main">
          <x14:cfRule type="dataBar" id="{CD5625EC-AB94-4F4A-8A92-650C878504D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AB29</xm:sqref>
        </x14:conditionalFormatting>
        <x14:conditionalFormatting xmlns:xm="http://schemas.microsoft.com/office/excel/2006/main">
          <x14:cfRule type="dataBar" id="{40DD1E12-7EB5-450C-A59A-12376EE3C5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AB32</xm:sqref>
        </x14:conditionalFormatting>
        <x14:conditionalFormatting xmlns:xm="http://schemas.microsoft.com/office/excel/2006/main">
          <x14:cfRule type="dataBar" id="{220BFD5B-35FE-4961-B7DD-3AAEF9B29E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AB31</xm:sqref>
        </x14:conditionalFormatting>
        <x14:conditionalFormatting xmlns:xm="http://schemas.microsoft.com/office/excel/2006/main">
          <x14:cfRule type="dataBar" id="{29900749-577B-409B-A532-A8F4C0B242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AB33</xm:sqref>
        </x14:conditionalFormatting>
        <x14:conditionalFormatting xmlns:xm="http://schemas.microsoft.com/office/excel/2006/main">
          <x14:cfRule type="dataBar" id="{42EB0E9F-48C0-4DEE-9BD0-4A99680744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AB34</xm:sqref>
        </x14:conditionalFormatting>
        <x14:conditionalFormatting xmlns:xm="http://schemas.microsoft.com/office/excel/2006/main">
          <x14:cfRule type="dataBar" id="{E0393C56-D144-482D-95ED-111CD11AC6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AF11</xm:sqref>
        </x14:conditionalFormatting>
        <x14:conditionalFormatting xmlns:xm="http://schemas.microsoft.com/office/excel/2006/main">
          <x14:cfRule type="dataBar" id="{71EB2869-41A9-405A-A1AC-F663976A232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AF10</xm:sqref>
        </x14:conditionalFormatting>
        <x14:conditionalFormatting xmlns:xm="http://schemas.microsoft.com/office/excel/2006/main">
          <x14:cfRule type="dataBar" id="{C8668AB3-0271-4FF5-8FE9-606CD58F30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AF7:AF8</xm:sqref>
        </x14:conditionalFormatting>
        <x14:conditionalFormatting xmlns:xm="http://schemas.microsoft.com/office/excel/2006/main">
          <x14:cfRule type="dataBar" id="{38577FFA-E224-4F3C-8E87-026FED423A2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AF6</xm:sqref>
        </x14:conditionalFormatting>
        <x14:conditionalFormatting xmlns:xm="http://schemas.microsoft.com/office/excel/2006/main">
          <x14:cfRule type="dataBar" id="{9FEF750F-7909-42E6-B380-72AE30E143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AF9</xm:sqref>
        </x14:conditionalFormatting>
        <x14:conditionalFormatting xmlns:xm="http://schemas.microsoft.com/office/excel/2006/main">
          <x14:cfRule type="dataBar" id="{29948337-8C2B-4BB0-9B4B-4DBAD6B872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AF12</xm:sqref>
        </x14:conditionalFormatting>
        <x14:conditionalFormatting xmlns:xm="http://schemas.microsoft.com/office/excel/2006/main">
          <x14:cfRule type="dataBar" id="{8E478F1E-E974-4E35-8A9B-BBFAA095D5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AF13</xm:sqref>
        </x14:conditionalFormatting>
        <x14:conditionalFormatting xmlns:xm="http://schemas.microsoft.com/office/excel/2006/main">
          <x14:cfRule type="dataBar" id="{1342ADB2-6503-4FF8-A9CC-1EDB2B9D9AF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AF14</xm:sqref>
        </x14:conditionalFormatting>
        <x14:conditionalFormatting xmlns:xm="http://schemas.microsoft.com/office/excel/2006/main">
          <x14:cfRule type="dataBar" id="{04C1861A-C12C-4B06-B490-55E414AE10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AF15</xm:sqref>
        </x14:conditionalFormatting>
        <x14:conditionalFormatting xmlns:xm="http://schemas.microsoft.com/office/excel/2006/main">
          <x14:cfRule type="dataBar" id="{45D0673D-8237-4F3F-BF9B-0D307FB646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AF16</xm:sqref>
        </x14:conditionalFormatting>
        <x14:conditionalFormatting xmlns:xm="http://schemas.microsoft.com/office/excel/2006/main">
          <x14:cfRule type="dataBar" id="{40BE85EA-A196-4E96-9C2D-3355E4DBEE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AF17</xm:sqref>
        </x14:conditionalFormatting>
        <x14:conditionalFormatting xmlns:xm="http://schemas.microsoft.com/office/excel/2006/main">
          <x14:cfRule type="dataBar" id="{4F80F5D8-E582-43EE-B651-BD8DBA2906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AF18</xm:sqref>
        </x14:conditionalFormatting>
        <x14:conditionalFormatting xmlns:xm="http://schemas.microsoft.com/office/excel/2006/main">
          <x14:cfRule type="dataBar" id="{99814A44-CBCB-4659-9A94-B485E041CC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AF19</xm:sqref>
        </x14:conditionalFormatting>
        <x14:conditionalFormatting xmlns:xm="http://schemas.microsoft.com/office/excel/2006/main">
          <x14:cfRule type="dataBar" id="{F70EF3FA-C1D0-493A-9AA0-C56366F37A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AF20</xm:sqref>
        </x14:conditionalFormatting>
        <x14:conditionalFormatting xmlns:xm="http://schemas.microsoft.com/office/excel/2006/main">
          <x14:cfRule type="dataBar" id="{268CDEF1-996E-4D96-B982-90659DD48E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AF21</xm:sqref>
        </x14:conditionalFormatting>
        <x14:conditionalFormatting xmlns:xm="http://schemas.microsoft.com/office/excel/2006/main">
          <x14:cfRule type="dataBar" id="{41D05BB3-66EE-4C69-98E7-10F65401FC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AF22</xm:sqref>
        </x14:conditionalFormatting>
        <x14:conditionalFormatting xmlns:xm="http://schemas.microsoft.com/office/excel/2006/main">
          <x14:cfRule type="dataBar" id="{74B23577-60BE-4CC4-84B5-C3CAD28EA8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AF23</xm:sqref>
        </x14:conditionalFormatting>
        <x14:conditionalFormatting xmlns:xm="http://schemas.microsoft.com/office/excel/2006/main">
          <x14:cfRule type="dataBar" id="{55D714D5-A48E-4169-89EE-8F54ADCB11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AF24</xm:sqref>
        </x14:conditionalFormatting>
        <x14:conditionalFormatting xmlns:xm="http://schemas.microsoft.com/office/excel/2006/main">
          <x14:cfRule type="dataBar" id="{EC2B8553-D266-43DB-BA58-DF74A4EF9D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AF29</xm:sqref>
        </x14:conditionalFormatting>
        <x14:conditionalFormatting xmlns:xm="http://schemas.microsoft.com/office/excel/2006/main">
          <x14:cfRule type="dataBar" id="{6C66A5A0-00BA-41C6-B357-17193ED85A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AF32</xm:sqref>
        </x14:conditionalFormatting>
        <x14:conditionalFormatting xmlns:xm="http://schemas.microsoft.com/office/excel/2006/main">
          <x14:cfRule type="dataBar" id="{E68900DB-D637-4CAA-8371-5E4433E8A0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AF31</xm:sqref>
        </x14:conditionalFormatting>
        <x14:conditionalFormatting xmlns:xm="http://schemas.microsoft.com/office/excel/2006/main">
          <x14:cfRule type="dataBar" id="{7D926871-7312-48C4-9747-7AE638F993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AF33</xm:sqref>
        </x14:conditionalFormatting>
        <x14:conditionalFormatting xmlns:xm="http://schemas.microsoft.com/office/excel/2006/main">
          <x14:cfRule type="dataBar" id="{DCB82C2E-C7AB-4846-8319-3D5026AE15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AF34</xm:sqref>
        </x14:conditionalFormatting>
        <x14:conditionalFormatting xmlns:xm="http://schemas.microsoft.com/office/excel/2006/main">
          <x14:cfRule type="dataBar" id="{F68E839A-B255-450E-91E4-A8810C5B95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AJ11</xm:sqref>
        </x14:conditionalFormatting>
        <x14:conditionalFormatting xmlns:xm="http://schemas.microsoft.com/office/excel/2006/main">
          <x14:cfRule type="dataBar" id="{C6F20553-B467-42B8-98FF-4B82005745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AJ10</xm:sqref>
        </x14:conditionalFormatting>
        <x14:conditionalFormatting xmlns:xm="http://schemas.microsoft.com/office/excel/2006/main">
          <x14:cfRule type="dataBar" id="{82415462-BE6F-4A4F-914F-4CBA311565F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AJ7:AJ8</xm:sqref>
        </x14:conditionalFormatting>
        <x14:conditionalFormatting xmlns:xm="http://schemas.microsoft.com/office/excel/2006/main">
          <x14:cfRule type="dataBar" id="{DC20EFE9-0A59-40BF-8354-50F95EBD70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AJ6</xm:sqref>
        </x14:conditionalFormatting>
        <x14:conditionalFormatting xmlns:xm="http://schemas.microsoft.com/office/excel/2006/main">
          <x14:cfRule type="dataBar" id="{892F708A-0ABC-4B6D-B6A9-0543F6009D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AJ9</xm:sqref>
        </x14:conditionalFormatting>
        <x14:conditionalFormatting xmlns:xm="http://schemas.microsoft.com/office/excel/2006/main">
          <x14:cfRule type="dataBar" id="{ACA4242F-F55D-4FA3-9600-98DA926D69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AJ12</xm:sqref>
        </x14:conditionalFormatting>
        <x14:conditionalFormatting xmlns:xm="http://schemas.microsoft.com/office/excel/2006/main">
          <x14:cfRule type="dataBar" id="{F794690D-2A61-4E70-9A9F-5C8476DC2A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AJ13</xm:sqref>
        </x14:conditionalFormatting>
        <x14:conditionalFormatting xmlns:xm="http://schemas.microsoft.com/office/excel/2006/main">
          <x14:cfRule type="dataBar" id="{F354402C-A3EC-4489-9488-3B3076BB6F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AJ14</xm:sqref>
        </x14:conditionalFormatting>
        <x14:conditionalFormatting xmlns:xm="http://schemas.microsoft.com/office/excel/2006/main">
          <x14:cfRule type="dataBar" id="{994AE40E-9155-4468-882C-9727D86FC1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AJ15</xm:sqref>
        </x14:conditionalFormatting>
        <x14:conditionalFormatting xmlns:xm="http://schemas.microsoft.com/office/excel/2006/main">
          <x14:cfRule type="dataBar" id="{B32CFEB9-C006-40D1-9B5A-9B30DCD034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AJ18</xm:sqref>
        </x14:conditionalFormatting>
        <x14:conditionalFormatting xmlns:xm="http://schemas.microsoft.com/office/excel/2006/main">
          <x14:cfRule type="dataBar" id="{37DD2FB3-49CA-4F51-BA5A-0A81EE5644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AJ16</xm:sqref>
        </x14:conditionalFormatting>
        <x14:conditionalFormatting xmlns:xm="http://schemas.microsoft.com/office/excel/2006/main">
          <x14:cfRule type="dataBar" id="{0B6075FF-03D4-4EF7-8DC5-B891A7455F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AJ19</xm:sqref>
        </x14:conditionalFormatting>
        <x14:conditionalFormatting xmlns:xm="http://schemas.microsoft.com/office/excel/2006/main">
          <x14:cfRule type="dataBar" id="{E9A141E6-1A96-440E-82BE-5AE8A0ABFD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AJ17</xm:sqref>
        </x14:conditionalFormatting>
        <x14:conditionalFormatting xmlns:xm="http://schemas.microsoft.com/office/excel/2006/main">
          <x14:cfRule type="dataBar" id="{710110B1-CDD4-4838-A1DB-579F531487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AJ20</xm:sqref>
        </x14:conditionalFormatting>
        <x14:conditionalFormatting xmlns:xm="http://schemas.microsoft.com/office/excel/2006/main">
          <x14:cfRule type="dataBar" id="{F31B9882-4357-44B1-968B-C305041F09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AJ21</xm:sqref>
        </x14:conditionalFormatting>
        <x14:conditionalFormatting xmlns:xm="http://schemas.microsoft.com/office/excel/2006/main">
          <x14:cfRule type="dataBar" id="{6C18319C-4373-4EE6-87E7-BF1ED8EDC6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AJ22</xm:sqref>
        </x14:conditionalFormatting>
        <x14:conditionalFormatting xmlns:xm="http://schemas.microsoft.com/office/excel/2006/main">
          <x14:cfRule type="dataBar" id="{222DD0D4-27F7-4040-B7CE-12693FDF95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AJ23</xm:sqref>
        </x14:conditionalFormatting>
        <x14:conditionalFormatting xmlns:xm="http://schemas.microsoft.com/office/excel/2006/main">
          <x14:cfRule type="dataBar" id="{49CBB00D-2C19-433C-A48E-9171E86F2E5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AJ24</xm:sqref>
        </x14:conditionalFormatting>
        <x14:conditionalFormatting xmlns:xm="http://schemas.microsoft.com/office/excel/2006/main">
          <x14:cfRule type="dataBar" id="{AA13206C-FBE5-457A-A2CE-F8662C021E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AJ29</xm:sqref>
        </x14:conditionalFormatting>
        <x14:conditionalFormatting xmlns:xm="http://schemas.microsoft.com/office/excel/2006/main">
          <x14:cfRule type="dataBar" id="{DE64763B-29FA-49A8-9F72-E20DED7A58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AJ32</xm:sqref>
        </x14:conditionalFormatting>
        <x14:conditionalFormatting xmlns:xm="http://schemas.microsoft.com/office/excel/2006/main">
          <x14:cfRule type="dataBar" id="{79754FC3-D34B-49EB-A2BF-29A0ED660E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AJ31</xm:sqref>
        </x14:conditionalFormatting>
        <x14:conditionalFormatting xmlns:xm="http://schemas.microsoft.com/office/excel/2006/main">
          <x14:cfRule type="dataBar" id="{9DDEAF31-79E4-4F7B-A87D-8DCDE9B311B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AJ33</xm:sqref>
        </x14:conditionalFormatting>
        <x14:conditionalFormatting xmlns:xm="http://schemas.microsoft.com/office/excel/2006/main">
          <x14:cfRule type="dataBar" id="{DEEDE715-9780-41BB-8097-2119017114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AO34</xm:sqref>
        </x14:conditionalFormatting>
        <x14:conditionalFormatting xmlns:xm="http://schemas.microsoft.com/office/excel/2006/main">
          <x14:cfRule type="dataBar" id="{3F56A952-8C86-4B68-999D-012766FA7C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AO32</xm:sqref>
        </x14:conditionalFormatting>
        <x14:conditionalFormatting xmlns:xm="http://schemas.microsoft.com/office/excel/2006/main">
          <x14:cfRule type="dataBar" id="{4299B037-639C-46B1-AB9A-9FD4E3F1A3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AO31</xm:sqref>
        </x14:conditionalFormatting>
        <x14:conditionalFormatting xmlns:xm="http://schemas.microsoft.com/office/excel/2006/main">
          <x14:cfRule type="dataBar" id="{8E855AB2-F9EC-4E2A-9275-0C27DCA647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AO33</xm:sqref>
        </x14:conditionalFormatting>
        <x14:conditionalFormatting xmlns:xm="http://schemas.microsoft.com/office/excel/2006/main">
          <x14:cfRule type="dataBar" id="{3E994FF1-D194-4E69-8D99-7992017198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AO29</xm:sqref>
        </x14:conditionalFormatting>
        <x14:conditionalFormatting xmlns:xm="http://schemas.microsoft.com/office/excel/2006/main">
          <x14:cfRule type="dataBar" id="{9460D0C6-DBBE-45E1-AF91-1A03833C6B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AO12:AO19</xm:sqref>
        </x14:conditionalFormatting>
        <x14:conditionalFormatting xmlns:xm="http://schemas.microsoft.com/office/excel/2006/main">
          <x14:cfRule type="dataBar" id="{B02A2611-16EC-4C5B-8B6F-27C1673B7B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AO11</xm:sqref>
        </x14:conditionalFormatting>
        <x14:conditionalFormatting xmlns:xm="http://schemas.microsoft.com/office/excel/2006/main">
          <x14:cfRule type="dataBar" id="{3450FF8E-C52B-4E2B-909E-17C36067BC6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AO22</xm:sqref>
        </x14:conditionalFormatting>
        <x14:conditionalFormatting xmlns:xm="http://schemas.microsoft.com/office/excel/2006/main">
          <x14:cfRule type="dataBar" id="{482CD355-1434-4A93-BC38-5195FB506F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AO23</xm:sqref>
        </x14:conditionalFormatting>
        <x14:conditionalFormatting xmlns:xm="http://schemas.microsoft.com/office/excel/2006/main">
          <x14:cfRule type="dataBar" id="{7AF876BE-9DBC-467D-9DD5-1CE89ED152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AO20</xm:sqref>
        </x14:conditionalFormatting>
        <x14:conditionalFormatting xmlns:xm="http://schemas.microsoft.com/office/excel/2006/main">
          <x14:cfRule type="dataBar" id="{80DCC240-DB61-40D0-B21F-96CEF8B7BD9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AO21</xm:sqref>
        </x14:conditionalFormatting>
        <x14:conditionalFormatting xmlns:xm="http://schemas.microsoft.com/office/excel/2006/main">
          <x14:cfRule type="dataBar" id="{B2252B69-B648-4906-B221-333F7A588A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AO10</xm:sqref>
        </x14:conditionalFormatting>
        <x14:conditionalFormatting xmlns:xm="http://schemas.microsoft.com/office/excel/2006/main">
          <x14:cfRule type="dataBar" id="{DB3848DB-36FE-4E02-A6DD-1CB04DB772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AO7:AO9</xm:sqref>
        </x14:conditionalFormatting>
        <x14:conditionalFormatting xmlns:xm="http://schemas.microsoft.com/office/excel/2006/main">
          <x14:cfRule type="dataBar" id="{7381FEBA-803A-4845-877A-E9B318AE9C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AO6</xm:sqref>
        </x14:conditionalFormatting>
        <x14:conditionalFormatting xmlns:xm="http://schemas.microsoft.com/office/excel/2006/main">
          <x14:cfRule type="dataBar" id="{E32CA2C9-AB2D-4FAD-8C9A-911D5BD3CE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AO24</xm:sqref>
        </x14:conditionalFormatting>
        <x14:conditionalFormatting xmlns:xm="http://schemas.microsoft.com/office/excel/2006/main">
          <x14:cfRule type="dataBar" id="{6AC438A8-845D-4193-BC68-1907F07785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AX12:AX19</xm:sqref>
        </x14:conditionalFormatting>
        <x14:conditionalFormatting xmlns:xm="http://schemas.microsoft.com/office/excel/2006/main">
          <x14:cfRule type="dataBar" id="{B5B4E5F6-D6DD-4EC8-B2DD-20446879B7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AX11</xm:sqref>
        </x14:conditionalFormatting>
        <x14:conditionalFormatting xmlns:xm="http://schemas.microsoft.com/office/excel/2006/main">
          <x14:cfRule type="dataBar" id="{3CE22427-D8DC-471A-9417-00861C81C0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AX22</xm:sqref>
        </x14:conditionalFormatting>
        <x14:conditionalFormatting xmlns:xm="http://schemas.microsoft.com/office/excel/2006/main">
          <x14:cfRule type="dataBar" id="{A430400D-843D-46CD-8FC9-1E298F6A4F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AX23</xm:sqref>
        </x14:conditionalFormatting>
        <x14:conditionalFormatting xmlns:xm="http://schemas.microsoft.com/office/excel/2006/main">
          <x14:cfRule type="dataBar" id="{E474EADC-34A1-4BE9-830C-32B78F78C7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AX20</xm:sqref>
        </x14:conditionalFormatting>
        <x14:conditionalFormatting xmlns:xm="http://schemas.microsoft.com/office/excel/2006/main">
          <x14:cfRule type="dataBar" id="{905A0A47-BB35-4499-B5DD-29B2F80AB6C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AX21</xm:sqref>
        </x14:conditionalFormatting>
        <x14:conditionalFormatting xmlns:xm="http://schemas.microsoft.com/office/excel/2006/main">
          <x14:cfRule type="dataBar" id="{385F88F9-0AC8-4312-B992-3238465C8C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AX10</xm:sqref>
        </x14:conditionalFormatting>
        <x14:conditionalFormatting xmlns:xm="http://schemas.microsoft.com/office/excel/2006/main">
          <x14:cfRule type="dataBar" id="{1822E078-699F-4833-BDCA-87DD3E6FD0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AX7:AX8</xm:sqref>
        </x14:conditionalFormatting>
        <x14:conditionalFormatting xmlns:xm="http://schemas.microsoft.com/office/excel/2006/main">
          <x14:cfRule type="dataBar" id="{DD94B803-B514-4D34-A8BD-4A22ECCB10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AX6</xm:sqref>
        </x14:conditionalFormatting>
        <x14:conditionalFormatting xmlns:xm="http://schemas.microsoft.com/office/excel/2006/main">
          <x14:cfRule type="dataBar" id="{B1436EAC-2579-49A8-B6B6-9811CB7FB1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AX9</xm:sqref>
        </x14:conditionalFormatting>
        <x14:conditionalFormatting xmlns:xm="http://schemas.microsoft.com/office/excel/2006/main">
          <x14:cfRule type="dataBar" id="{6FA42641-ECCD-4023-AD3A-6A9E7505D4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AX24</xm:sqref>
        </x14:conditionalFormatting>
        <x14:conditionalFormatting xmlns:xm="http://schemas.microsoft.com/office/excel/2006/main">
          <x14:cfRule type="dataBar" id="{3E23A96C-2099-4078-BBD3-8E61F21191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AX34</xm:sqref>
        </x14:conditionalFormatting>
        <x14:conditionalFormatting xmlns:xm="http://schemas.microsoft.com/office/excel/2006/main">
          <x14:cfRule type="dataBar" id="{66AE9139-A9B4-460D-9B89-EEC6008A85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BB12:BB19</xm:sqref>
        </x14:conditionalFormatting>
        <x14:conditionalFormatting xmlns:xm="http://schemas.microsoft.com/office/excel/2006/main">
          <x14:cfRule type="dataBar" id="{097FB051-9D06-4C5E-95BD-D8040D4730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BB11</xm:sqref>
        </x14:conditionalFormatting>
        <x14:conditionalFormatting xmlns:xm="http://schemas.microsoft.com/office/excel/2006/main">
          <x14:cfRule type="dataBar" id="{8F069879-C58B-4BCA-94E2-FA564C1001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BB22</xm:sqref>
        </x14:conditionalFormatting>
        <x14:conditionalFormatting xmlns:xm="http://schemas.microsoft.com/office/excel/2006/main">
          <x14:cfRule type="dataBar" id="{31FA4BC9-192B-4C88-95F8-0C86E3AA70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BB23</xm:sqref>
        </x14:conditionalFormatting>
        <x14:conditionalFormatting xmlns:xm="http://schemas.microsoft.com/office/excel/2006/main">
          <x14:cfRule type="dataBar" id="{0A51A295-5B48-466B-9111-7433481C63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BB20</xm:sqref>
        </x14:conditionalFormatting>
        <x14:conditionalFormatting xmlns:xm="http://schemas.microsoft.com/office/excel/2006/main">
          <x14:cfRule type="dataBar" id="{08387E5B-4E43-4E20-9C9B-E06C8B8459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BB21</xm:sqref>
        </x14:conditionalFormatting>
        <x14:conditionalFormatting xmlns:xm="http://schemas.microsoft.com/office/excel/2006/main">
          <x14:cfRule type="dataBar" id="{2E700B92-D21A-4900-A256-09DD1E3CDC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BB24</xm:sqref>
        </x14:conditionalFormatting>
        <x14:conditionalFormatting xmlns:xm="http://schemas.microsoft.com/office/excel/2006/main">
          <x14:cfRule type="dataBar" id="{81834B8A-8D73-4AF5-AC80-4DFCFBA1B3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BB10</xm:sqref>
        </x14:conditionalFormatting>
        <x14:conditionalFormatting xmlns:xm="http://schemas.microsoft.com/office/excel/2006/main">
          <x14:cfRule type="dataBar" id="{73215D09-9554-444C-ADCC-496D1501F9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BB7:BB8</xm:sqref>
        </x14:conditionalFormatting>
        <x14:conditionalFormatting xmlns:xm="http://schemas.microsoft.com/office/excel/2006/main">
          <x14:cfRule type="dataBar" id="{81F647AC-2DC5-410C-BB7B-8076B5F98F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BB6</xm:sqref>
        </x14:conditionalFormatting>
        <x14:conditionalFormatting xmlns:xm="http://schemas.microsoft.com/office/excel/2006/main">
          <x14:cfRule type="dataBar" id="{6C7AF2C2-68DB-4040-966E-1FE77812A8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BB9</xm:sqref>
        </x14:conditionalFormatting>
        <x14:conditionalFormatting xmlns:xm="http://schemas.microsoft.com/office/excel/2006/main">
          <x14:cfRule type="dataBar" id="{FF58BB78-A4EC-4989-9C8C-AA0C460555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BB34</xm:sqref>
        </x14:conditionalFormatting>
        <x14:conditionalFormatting xmlns:xm="http://schemas.microsoft.com/office/excel/2006/main">
          <x14:cfRule type="dataBar" id="{0C14DB9E-815E-496F-95FB-CD41CC874D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BF12:BF19</xm:sqref>
        </x14:conditionalFormatting>
        <x14:conditionalFormatting xmlns:xm="http://schemas.microsoft.com/office/excel/2006/main">
          <x14:cfRule type="dataBar" id="{92A4B555-F447-4914-911E-7862B5C412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BF11</xm:sqref>
        </x14:conditionalFormatting>
        <x14:conditionalFormatting xmlns:xm="http://schemas.microsoft.com/office/excel/2006/main">
          <x14:cfRule type="dataBar" id="{EA7BE281-5534-4F1A-981F-B8FF3AADFE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BF22</xm:sqref>
        </x14:conditionalFormatting>
        <x14:conditionalFormatting xmlns:xm="http://schemas.microsoft.com/office/excel/2006/main">
          <x14:cfRule type="dataBar" id="{3571B381-291E-4ED4-AB22-A336E622767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BF23</xm:sqref>
        </x14:conditionalFormatting>
        <x14:conditionalFormatting xmlns:xm="http://schemas.microsoft.com/office/excel/2006/main">
          <x14:cfRule type="dataBar" id="{9A1E5377-F249-438A-9D41-9CC736A511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BF20</xm:sqref>
        </x14:conditionalFormatting>
        <x14:conditionalFormatting xmlns:xm="http://schemas.microsoft.com/office/excel/2006/main">
          <x14:cfRule type="dataBar" id="{D7D62A8F-CA7C-4954-AB42-B0FB1A8408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BF21</xm:sqref>
        </x14:conditionalFormatting>
        <x14:conditionalFormatting xmlns:xm="http://schemas.microsoft.com/office/excel/2006/main">
          <x14:cfRule type="dataBar" id="{E15679C2-DEB3-479A-A83C-394B825737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BF24</xm:sqref>
        </x14:conditionalFormatting>
        <x14:conditionalFormatting xmlns:xm="http://schemas.microsoft.com/office/excel/2006/main">
          <x14:cfRule type="dataBar" id="{AAC780BE-2652-4CA6-8D3A-4D4BFB0CEE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BF10</xm:sqref>
        </x14:conditionalFormatting>
        <x14:conditionalFormatting xmlns:xm="http://schemas.microsoft.com/office/excel/2006/main">
          <x14:cfRule type="dataBar" id="{610A32C8-77C1-40B3-AF5F-A0484F5B4D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BF7:BF8</xm:sqref>
        </x14:conditionalFormatting>
        <x14:conditionalFormatting xmlns:xm="http://schemas.microsoft.com/office/excel/2006/main">
          <x14:cfRule type="dataBar" id="{720EACAE-A397-450D-867D-174D6FAA066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BF6</xm:sqref>
        </x14:conditionalFormatting>
        <x14:conditionalFormatting xmlns:xm="http://schemas.microsoft.com/office/excel/2006/main">
          <x14:cfRule type="dataBar" id="{247C60E0-7405-4894-AE05-32987BD3F78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BF9</xm:sqref>
        </x14:conditionalFormatting>
        <x14:conditionalFormatting xmlns:xm="http://schemas.microsoft.com/office/excel/2006/main">
          <x14:cfRule type="dataBar" id="{2379523E-350E-437A-8D76-3F1A69DF84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BF34</xm:sqref>
        </x14:conditionalFormatting>
        <x14:conditionalFormatting xmlns:xm="http://schemas.microsoft.com/office/excel/2006/main">
          <x14:cfRule type="dataBar" id="{848B3BEE-DF47-42BA-81E6-9E5A61D4F1F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BJ12:BJ19</xm:sqref>
        </x14:conditionalFormatting>
        <x14:conditionalFormatting xmlns:xm="http://schemas.microsoft.com/office/excel/2006/main">
          <x14:cfRule type="dataBar" id="{FF6F22BF-DD54-4848-8332-1DE20F81BA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BJ11</xm:sqref>
        </x14:conditionalFormatting>
        <x14:conditionalFormatting xmlns:xm="http://schemas.microsoft.com/office/excel/2006/main">
          <x14:cfRule type="dataBar" id="{B02255E3-3A7B-448A-919D-07B74EC300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BJ22</xm:sqref>
        </x14:conditionalFormatting>
        <x14:conditionalFormatting xmlns:xm="http://schemas.microsoft.com/office/excel/2006/main">
          <x14:cfRule type="dataBar" id="{350096A1-F3B8-4C29-BBBA-4BB2D2D36F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BJ23</xm:sqref>
        </x14:conditionalFormatting>
        <x14:conditionalFormatting xmlns:xm="http://schemas.microsoft.com/office/excel/2006/main">
          <x14:cfRule type="dataBar" id="{E7DD7726-7907-411F-AB3B-C55795FCBC6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BJ20</xm:sqref>
        </x14:conditionalFormatting>
        <x14:conditionalFormatting xmlns:xm="http://schemas.microsoft.com/office/excel/2006/main">
          <x14:cfRule type="dataBar" id="{A084BA75-67C9-4C67-B0D8-FA75A82D35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BJ21</xm:sqref>
        </x14:conditionalFormatting>
        <x14:conditionalFormatting xmlns:xm="http://schemas.microsoft.com/office/excel/2006/main">
          <x14:cfRule type="dataBar" id="{9D5B26A7-00C5-4754-AD52-451A5B1772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BJ10</xm:sqref>
        </x14:conditionalFormatting>
        <x14:conditionalFormatting xmlns:xm="http://schemas.microsoft.com/office/excel/2006/main">
          <x14:cfRule type="dataBar" id="{3AB4EEFB-73A2-40F1-A773-8D0FF2BA9DC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BJ7:BJ8</xm:sqref>
        </x14:conditionalFormatting>
        <x14:conditionalFormatting xmlns:xm="http://schemas.microsoft.com/office/excel/2006/main">
          <x14:cfRule type="dataBar" id="{BE095E7F-E9A8-4FE6-A13A-229F3E3FE9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BJ6</xm:sqref>
        </x14:conditionalFormatting>
        <x14:conditionalFormatting xmlns:xm="http://schemas.microsoft.com/office/excel/2006/main">
          <x14:cfRule type="dataBar" id="{0268B8E6-5BAF-481F-94AB-B1D1CEE1DD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BJ9</xm:sqref>
        </x14:conditionalFormatting>
        <x14:conditionalFormatting xmlns:xm="http://schemas.microsoft.com/office/excel/2006/main">
          <x14:cfRule type="dataBar" id="{94448B37-9E19-4556-9695-8C0856BA67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BJ34</xm:sqref>
        </x14:conditionalFormatting>
        <x14:conditionalFormatting xmlns:xm="http://schemas.microsoft.com/office/excel/2006/main">
          <x14:cfRule type="dataBar" id="{41BF23BC-A113-4BAF-B9CF-F1E084F1D8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BO12:BO19</xm:sqref>
        </x14:conditionalFormatting>
        <x14:conditionalFormatting xmlns:xm="http://schemas.microsoft.com/office/excel/2006/main">
          <x14:cfRule type="dataBar" id="{B1B967E6-D681-4D3F-9C1B-1BEB05CDB0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BO11</xm:sqref>
        </x14:conditionalFormatting>
        <x14:conditionalFormatting xmlns:xm="http://schemas.microsoft.com/office/excel/2006/main">
          <x14:cfRule type="dataBar" id="{C29F8EF7-B7DC-455A-A6CD-0F23F665FA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BO22</xm:sqref>
        </x14:conditionalFormatting>
        <x14:conditionalFormatting xmlns:xm="http://schemas.microsoft.com/office/excel/2006/main">
          <x14:cfRule type="dataBar" id="{E93C0D69-5C7E-402D-AC61-9CE401C240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BO23</xm:sqref>
        </x14:conditionalFormatting>
        <x14:conditionalFormatting xmlns:xm="http://schemas.microsoft.com/office/excel/2006/main">
          <x14:cfRule type="dataBar" id="{D0FA0783-46F7-49C3-8592-B33679A7A4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BO20</xm:sqref>
        </x14:conditionalFormatting>
        <x14:conditionalFormatting xmlns:xm="http://schemas.microsoft.com/office/excel/2006/main">
          <x14:cfRule type="dataBar" id="{B7E4F8B1-3EA0-43EF-9929-8AA6534C88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BO21</xm:sqref>
        </x14:conditionalFormatting>
        <x14:conditionalFormatting xmlns:xm="http://schemas.microsoft.com/office/excel/2006/main">
          <x14:cfRule type="dataBar" id="{DEE9F69C-D204-4F12-8E26-3E955908E0F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BO24</xm:sqref>
        </x14:conditionalFormatting>
        <x14:conditionalFormatting xmlns:xm="http://schemas.microsoft.com/office/excel/2006/main">
          <x14:cfRule type="dataBar" id="{764B7B34-76F6-4175-A084-50C56BFB81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BO10</xm:sqref>
        </x14:conditionalFormatting>
        <x14:conditionalFormatting xmlns:xm="http://schemas.microsoft.com/office/excel/2006/main">
          <x14:cfRule type="dataBar" id="{1EE90829-2C9B-4034-93FD-9B052F90DD0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BO7:BO9</xm:sqref>
        </x14:conditionalFormatting>
        <x14:conditionalFormatting xmlns:xm="http://schemas.microsoft.com/office/excel/2006/main">
          <x14:cfRule type="dataBar" id="{083010DC-022E-45AB-B207-66C250BF09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BO6</xm:sqref>
        </x14:conditionalFormatting>
        <x14:conditionalFormatting xmlns:xm="http://schemas.microsoft.com/office/excel/2006/main">
          <x14:cfRule type="dataBar" id="{A19FE31E-9A09-45F0-A854-02F571C005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BO34</xm:sqref>
        </x14:conditionalFormatting>
        <x14:conditionalFormatting xmlns:xm="http://schemas.microsoft.com/office/excel/2006/main">
          <x14:cfRule type="dataBar" id="{13460193-4D3D-434E-A184-A5DB274BAA3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BS11:BT19</xm:sqref>
        </x14:conditionalFormatting>
        <x14:conditionalFormatting xmlns:xm="http://schemas.microsoft.com/office/excel/2006/main">
          <x14:cfRule type="dataBar" id="{828CBF67-545F-46EF-A65D-B71D1F089F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BS22:BT22</xm:sqref>
        </x14:conditionalFormatting>
        <x14:conditionalFormatting xmlns:xm="http://schemas.microsoft.com/office/excel/2006/main">
          <x14:cfRule type="dataBar" id="{E48C161A-5E75-4FD0-A649-F0FF2EEB095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BS23:BT23</xm:sqref>
        </x14:conditionalFormatting>
        <x14:conditionalFormatting xmlns:xm="http://schemas.microsoft.com/office/excel/2006/main">
          <x14:cfRule type="dataBar" id="{20A126E3-1AD3-461A-B5D4-A4FE5F502E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BS20:BT20</xm:sqref>
        </x14:conditionalFormatting>
        <x14:conditionalFormatting xmlns:xm="http://schemas.microsoft.com/office/excel/2006/main">
          <x14:cfRule type="dataBar" id="{B2313CC2-223C-4525-A4F2-1992B0109C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BS21:BT21</xm:sqref>
        </x14:conditionalFormatting>
        <x14:conditionalFormatting xmlns:xm="http://schemas.microsoft.com/office/excel/2006/main">
          <x14:cfRule type="dataBar" id="{DAF9708E-6D16-44B0-BF3A-C71949CD20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BS10:BT10</xm:sqref>
        </x14:conditionalFormatting>
        <x14:conditionalFormatting xmlns:xm="http://schemas.microsoft.com/office/excel/2006/main">
          <x14:cfRule type="dataBar" id="{582F09DD-4DDD-4E6B-B8C6-0649D6D08C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BS7:BT9</xm:sqref>
        </x14:conditionalFormatting>
        <x14:conditionalFormatting xmlns:xm="http://schemas.microsoft.com/office/excel/2006/main">
          <x14:cfRule type="dataBar" id="{28247061-A3B4-43D1-B4A7-DD16FB1972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BS6:BT6</xm:sqref>
        </x14:conditionalFormatting>
        <x14:conditionalFormatting xmlns:xm="http://schemas.microsoft.com/office/excel/2006/main">
          <x14:cfRule type="dataBar" id="{201CFC30-144F-454F-B461-549365A883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BS24:BT24</xm:sqref>
        </x14:conditionalFormatting>
        <x14:conditionalFormatting xmlns:xm="http://schemas.microsoft.com/office/excel/2006/main">
          <x14:cfRule type="dataBar" id="{CD6C410C-A313-4DDA-A2D4-CBC09168B0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BS29:BT29</xm:sqref>
        </x14:conditionalFormatting>
        <x14:conditionalFormatting xmlns:xm="http://schemas.microsoft.com/office/excel/2006/main">
          <x14:cfRule type="dataBar" id="{AE78E922-AF0C-4E15-9B4A-2FE253E191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BS32:BT32</xm:sqref>
        </x14:conditionalFormatting>
        <x14:conditionalFormatting xmlns:xm="http://schemas.microsoft.com/office/excel/2006/main">
          <x14:cfRule type="dataBar" id="{55281053-8533-467F-B866-7FB5A2DA1B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BS31:BT31</xm:sqref>
        </x14:conditionalFormatting>
        <x14:conditionalFormatting xmlns:xm="http://schemas.microsoft.com/office/excel/2006/main">
          <x14:cfRule type="dataBar" id="{945F2101-9D31-4ADC-8D26-27AFEB8A18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BS33:BT33</xm:sqref>
        </x14:conditionalFormatting>
        <x14:conditionalFormatting xmlns:xm="http://schemas.microsoft.com/office/excel/2006/main">
          <x14:cfRule type="dataBar" id="{824CE7A9-A84B-4F94-9986-719162ABCE2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BS34:BT34</xm:sqref>
        </x14:conditionalFormatting>
        <x14:conditionalFormatting xmlns:xm="http://schemas.microsoft.com/office/excel/2006/main">
          <x14:cfRule type="dataBar" id="{00A6AEB8-1CFF-46C2-BBA9-AB027DEA8C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DD25</xm:sqref>
        </x14:conditionalFormatting>
        <x14:conditionalFormatting xmlns:xm="http://schemas.microsoft.com/office/excel/2006/main">
          <x14:cfRule type="dataBar" id="{104762CB-8173-45A7-B579-C59D6941A9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DD26</xm:sqref>
        </x14:conditionalFormatting>
        <x14:conditionalFormatting xmlns:xm="http://schemas.microsoft.com/office/excel/2006/main">
          <x14:cfRule type="dataBar" id="{E19C2A44-B3DF-4621-9C89-8149FC3FED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DD27</xm:sqref>
        </x14:conditionalFormatting>
        <x14:conditionalFormatting xmlns:xm="http://schemas.microsoft.com/office/excel/2006/main">
          <x14:cfRule type="dataBar" id="{8F38C436-730C-4EFA-BEFA-E0628FDE32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DD28</xm:sqref>
        </x14:conditionalFormatting>
        <x14:conditionalFormatting xmlns:xm="http://schemas.microsoft.com/office/excel/2006/main">
          <x14:cfRule type="dataBar" id="{FFA5B028-BD64-4961-B358-1BA15798C6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DD11</xm:sqref>
        </x14:conditionalFormatting>
        <x14:conditionalFormatting xmlns:xm="http://schemas.microsoft.com/office/excel/2006/main">
          <x14:cfRule type="dataBar" id="{C23EA199-44D3-47EC-B6F5-11DA861D43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DD10</xm:sqref>
        </x14:conditionalFormatting>
        <x14:conditionalFormatting xmlns:xm="http://schemas.microsoft.com/office/excel/2006/main">
          <x14:cfRule type="dataBar" id="{76530D20-DBDB-4708-B4DF-7C1FBE641E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DD7:DD9</xm:sqref>
        </x14:conditionalFormatting>
        <x14:conditionalFormatting xmlns:xm="http://schemas.microsoft.com/office/excel/2006/main">
          <x14:cfRule type="dataBar" id="{6B7D0C25-E204-4F66-A7B9-F299BD533A8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DD6</xm:sqref>
        </x14:conditionalFormatting>
        <x14:conditionalFormatting xmlns:xm="http://schemas.microsoft.com/office/excel/2006/main">
          <x14:cfRule type="dataBar" id="{4AA16EB7-FB94-4295-B58C-7A4A1ABCF1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DD13</xm:sqref>
        </x14:conditionalFormatting>
        <x14:conditionalFormatting xmlns:xm="http://schemas.microsoft.com/office/excel/2006/main">
          <x14:cfRule type="dataBar" id="{335EA437-CB1E-4EB7-8BA3-2232DE5EF8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DD12</xm:sqref>
        </x14:conditionalFormatting>
        <x14:conditionalFormatting xmlns:xm="http://schemas.microsoft.com/office/excel/2006/main">
          <x14:cfRule type="dataBar" id="{0B6BB2AC-FD11-4B00-8E7A-B8297392A3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DD14</xm:sqref>
        </x14:conditionalFormatting>
        <x14:conditionalFormatting xmlns:xm="http://schemas.microsoft.com/office/excel/2006/main">
          <x14:cfRule type="dataBar" id="{5AE45DA3-C647-48DD-8207-3A3337A68E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DD15</xm:sqref>
        </x14:conditionalFormatting>
        <x14:conditionalFormatting xmlns:xm="http://schemas.microsoft.com/office/excel/2006/main">
          <x14:cfRule type="dataBar" id="{4CEFA176-E48F-4449-8E10-9C145E0C03A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DD16</xm:sqref>
        </x14:conditionalFormatting>
        <x14:conditionalFormatting xmlns:xm="http://schemas.microsoft.com/office/excel/2006/main">
          <x14:cfRule type="dataBar" id="{A3A42106-1CEC-4240-B513-C618CFE595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DD17</xm:sqref>
        </x14:conditionalFormatting>
        <x14:conditionalFormatting xmlns:xm="http://schemas.microsoft.com/office/excel/2006/main">
          <x14:cfRule type="dataBar" id="{5A02B4BC-3894-431B-A33C-384D25D63C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DD18</xm:sqref>
        </x14:conditionalFormatting>
        <x14:conditionalFormatting xmlns:xm="http://schemas.microsoft.com/office/excel/2006/main">
          <x14:cfRule type="dataBar" id="{09BBFF84-2BCE-4637-A458-C960BA56DC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DD19</xm:sqref>
        </x14:conditionalFormatting>
        <x14:conditionalFormatting xmlns:xm="http://schemas.microsoft.com/office/excel/2006/main">
          <x14:cfRule type="dataBar" id="{CB146D10-5AE5-4E74-9B72-446BDFF9A3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DD20</xm:sqref>
        </x14:conditionalFormatting>
        <x14:conditionalFormatting xmlns:xm="http://schemas.microsoft.com/office/excel/2006/main">
          <x14:cfRule type="dataBar" id="{9A438B51-7805-49EB-B700-F3DC50696E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DD21</xm:sqref>
        </x14:conditionalFormatting>
        <x14:conditionalFormatting xmlns:xm="http://schemas.microsoft.com/office/excel/2006/main">
          <x14:cfRule type="dataBar" id="{420D9EEB-A3C7-403B-BF4B-F141AAB637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DD22</xm:sqref>
        </x14:conditionalFormatting>
        <x14:conditionalFormatting xmlns:xm="http://schemas.microsoft.com/office/excel/2006/main">
          <x14:cfRule type="dataBar" id="{2EF7DEED-42E6-4D7F-8529-84EB196339A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DD23</xm:sqref>
        </x14:conditionalFormatting>
        <x14:conditionalFormatting xmlns:xm="http://schemas.microsoft.com/office/excel/2006/main">
          <x14:cfRule type="dataBar" id="{C8FFBFD4-3A8C-4C2E-A17E-38D1B4EBD8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DD24</xm:sqref>
        </x14:conditionalFormatting>
        <x14:conditionalFormatting xmlns:xm="http://schemas.microsoft.com/office/excel/2006/main">
          <x14:cfRule type="dataBar" id="{292094F3-54CB-476D-A1FA-7C99A26F643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DD29</xm:sqref>
        </x14:conditionalFormatting>
        <x14:conditionalFormatting xmlns:xm="http://schemas.microsoft.com/office/excel/2006/main">
          <x14:cfRule type="dataBar" id="{ED361AC4-01B5-4B2E-864E-61FE389B9B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DD30</xm:sqref>
        </x14:conditionalFormatting>
        <x14:conditionalFormatting xmlns:xm="http://schemas.microsoft.com/office/excel/2006/main">
          <x14:cfRule type="dataBar" id="{00020EC4-890F-4251-9124-07C7164D9D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DD32</xm:sqref>
        </x14:conditionalFormatting>
        <x14:conditionalFormatting xmlns:xm="http://schemas.microsoft.com/office/excel/2006/main">
          <x14:cfRule type="dataBar" id="{B30FD018-CEF4-4D09-A4FB-B317E6D76E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DD31</xm:sqref>
        </x14:conditionalFormatting>
        <x14:conditionalFormatting xmlns:xm="http://schemas.microsoft.com/office/excel/2006/main">
          <x14:cfRule type="dataBar" id="{B86D184A-7D17-4ADB-8000-8C757B0720F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DD33</xm:sqref>
        </x14:conditionalFormatting>
        <x14:conditionalFormatting xmlns:xm="http://schemas.microsoft.com/office/excel/2006/main">
          <x14:cfRule type="dataBar" id="{9334E149-2614-4239-9201-472D860442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DD33</xm:sqref>
        </x14:conditionalFormatting>
        <x14:conditionalFormatting xmlns:xm="http://schemas.microsoft.com/office/excel/2006/main">
          <x14:cfRule type="dataBar" id="{D6E6EE24-994C-43E6-8FA0-398DA58BE7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DD34</xm:sqref>
        </x14:conditionalFormatting>
        <x14:conditionalFormatting xmlns:xm="http://schemas.microsoft.com/office/excel/2006/main">
          <x14:cfRule type="dataBar" id="{87E9075A-3342-4F0F-98E9-3ABBC4E67C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DE11:DF19</xm:sqref>
        </x14:conditionalFormatting>
        <x14:conditionalFormatting xmlns:xm="http://schemas.microsoft.com/office/excel/2006/main">
          <x14:cfRule type="dataBar" id="{0343892A-411D-4F28-8FAC-F9D1F02852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DE22:DF22</xm:sqref>
        </x14:conditionalFormatting>
        <x14:conditionalFormatting xmlns:xm="http://schemas.microsoft.com/office/excel/2006/main">
          <x14:cfRule type="dataBar" id="{5D39C8C5-C045-4116-AC8A-68AE417FEC8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DE23:DF23</xm:sqref>
        </x14:conditionalFormatting>
        <x14:conditionalFormatting xmlns:xm="http://schemas.microsoft.com/office/excel/2006/main">
          <x14:cfRule type="dataBar" id="{7E3BFF7D-D10B-4616-8D57-DEB33FDBB1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DE20:DF20</xm:sqref>
        </x14:conditionalFormatting>
        <x14:conditionalFormatting xmlns:xm="http://schemas.microsoft.com/office/excel/2006/main">
          <x14:cfRule type="dataBar" id="{C4C413B0-41A0-4B9E-A5C2-0A87D71D9F7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DE21:DF21</xm:sqref>
        </x14:conditionalFormatting>
        <x14:conditionalFormatting xmlns:xm="http://schemas.microsoft.com/office/excel/2006/main">
          <x14:cfRule type="dataBar" id="{526343B5-4F86-48A0-A7EA-CCF4A6B6C4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DE10:DF10</xm:sqref>
        </x14:conditionalFormatting>
        <x14:conditionalFormatting xmlns:xm="http://schemas.microsoft.com/office/excel/2006/main">
          <x14:cfRule type="dataBar" id="{B0875F03-F0C5-49EB-9C1B-D507B107950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DE7:DF9</xm:sqref>
        </x14:conditionalFormatting>
        <x14:conditionalFormatting xmlns:xm="http://schemas.microsoft.com/office/excel/2006/main">
          <x14:cfRule type="dataBar" id="{FBA3D598-7466-4143-BBA0-2989F9113D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DE6:DF6</xm:sqref>
        </x14:conditionalFormatting>
        <x14:conditionalFormatting xmlns:xm="http://schemas.microsoft.com/office/excel/2006/main">
          <x14:cfRule type="dataBar" id="{1D306420-3CFB-4307-9797-8B36994F14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DE24:DF24</xm:sqref>
        </x14:conditionalFormatting>
        <x14:conditionalFormatting xmlns:xm="http://schemas.microsoft.com/office/excel/2006/main">
          <x14:cfRule type="dataBar" id="{0B2713D6-311A-49E7-AC8A-DB9B227767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DE29:DF29</xm:sqref>
        </x14:conditionalFormatting>
        <x14:conditionalFormatting xmlns:xm="http://schemas.microsoft.com/office/excel/2006/main">
          <x14:cfRule type="dataBar" id="{17C536CB-0C28-4227-9F58-7C180073B6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DE32:DF32</xm:sqref>
        </x14:conditionalFormatting>
        <x14:conditionalFormatting xmlns:xm="http://schemas.microsoft.com/office/excel/2006/main">
          <x14:cfRule type="dataBar" id="{9A987BE8-921C-478A-87DB-1CFE8D88726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DE31:DF31</xm:sqref>
        </x14:conditionalFormatting>
        <x14:conditionalFormatting xmlns:xm="http://schemas.microsoft.com/office/excel/2006/main">
          <x14:cfRule type="dataBar" id="{3297FE2F-141D-4ECE-89EF-CFAE08F086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DE33:DF33</xm:sqref>
        </x14:conditionalFormatting>
        <x14:conditionalFormatting xmlns:xm="http://schemas.microsoft.com/office/excel/2006/main">
          <x14:cfRule type="dataBar" id="{733686FE-1A9D-42A4-A008-8150508B0A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DE34:DF34</xm:sqref>
        </x14:conditionalFormatting>
        <x14:conditionalFormatting xmlns:xm="http://schemas.microsoft.com/office/excel/2006/main">
          <x14:cfRule type="dataBar" id="{52905C45-A5A2-4148-8F1B-667404D332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BX12:BX19</xm:sqref>
        </x14:conditionalFormatting>
        <x14:conditionalFormatting xmlns:xm="http://schemas.microsoft.com/office/excel/2006/main">
          <x14:cfRule type="dataBar" id="{6F439B77-8359-4758-828D-47EC5BE5BC1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BX11</xm:sqref>
        </x14:conditionalFormatting>
        <x14:conditionalFormatting xmlns:xm="http://schemas.microsoft.com/office/excel/2006/main">
          <x14:cfRule type="dataBar" id="{B569A5C5-2AE3-4310-BB77-AB2F17B989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BX22</xm:sqref>
        </x14:conditionalFormatting>
        <x14:conditionalFormatting xmlns:xm="http://schemas.microsoft.com/office/excel/2006/main">
          <x14:cfRule type="dataBar" id="{5F7C182B-1612-462C-8F5C-C497F66C18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BX23</xm:sqref>
        </x14:conditionalFormatting>
        <x14:conditionalFormatting xmlns:xm="http://schemas.microsoft.com/office/excel/2006/main">
          <x14:cfRule type="dataBar" id="{2965CF06-3DB2-4216-A838-4590874027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BX20</xm:sqref>
        </x14:conditionalFormatting>
        <x14:conditionalFormatting xmlns:xm="http://schemas.microsoft.com/office/excel/2006/main">
          <x14:cfRule type="dataBar" id="{475138E6-A58E-421F-8C75-929AF5B8CE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BX21</xm:sqref>
        </x14:conditionalFormatting>
        <x14:conditionalFormatting xmlns:xm="http://schemas.microsoft.com/office/excel/2006/main">
          <x14:cfRule type="dataBar" id="{94D1541D-D628-4F64-9271-67A98F2596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BX10</xm:sqref>
        </x14:conditionalFormatting>
        <x14:conditionalFormatting xmlns:xm="http://schemas.microsoft.com/office/excel/2006/main">
          <x14:cfRule type="dataBar" id="{80ACF792-3DCE-43CF-8A6D-7E54CDA63E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BX7:BX8</xm:sqref>
        </x14:conditionalFormatting>
        <x14:conditionalFormatting xmlns:xm="http://schemas.microsoft.com/office/excel/2006/main">
          <x14:cfRule type="dataBar" id="{86DB634B-6B0D-4B36-AD86-DD795E92A5A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BX6</xm:sqref>
        </x14:conditionalFormatting>
        <x14:conditionalFormatting xmlns:xm="http://schemas.microsoft.com/office/excel/2006/main">
          <x14:cfRule type="dataBar" id="{F52F6221-BA0F-4EAF-A294-D82C2CB34C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BX9</xm:sqref>
        </x14:conditionalFormatting>
        <x14:conditionalFormatting xmlns:xm="http://schemas.microsoft.com/office/excel/2006/main">
          <x14:cfRule type="dataBar" id="{F4796456-2019-41DD-9EA1-B27D78D2CF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CJ23</xm:sqref>
        </x14:conditionalFormatting>
        <x14:conditionalFormatting xmlns:xm="http://schemas.microsoft.com/office/excel/2006/main">
          <x14:cfRule type="dataBar" id="{E523C9D9-C25D-4C8E-B1E9-40B56B5A11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CB12:CB19</xm:sqref>
        </x14:conditionalFormatting>
        <x14:conditionalFormatting xmlns:xm="http://schemas.microsoft.com/office/excel/2006/main">
          <x14:cfRule type="dataBar" id="{A6905035-B8A3-4C34-B87E-F1B91AF5E5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CB11</xm:sqref>
        </x14:conditionalFormatting>
        <x14:conditionalFormatting xmlns:xm="http://schemas.microsoft.com/office/excel/2006/main">
          <x14:cfRule type="dataBar" id="{457D1687-64AE-476D-8852-AF9AC8947D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CB22</xm:sqref>
        </x14:conditionalFormatting>
        <x14:conditionalFormatting xmlns:xm="http://schemas.microsoft.com/office/excel/2006/main">
          <x14:cfRule type="dataBar" id="{DAFF22CD-CA72-4763-A72B-9DE1D4D888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CB23</xm:sqref>
        </x14:conditionalFormatting>
        <x14:conditionalFormatting xmlns:xm="http://schemas.microsoft.com/office/excel/2006/main">
          <x14:cfRule type="dataBar" id="{1C144266-B5BA-4C5D-B464-D0D3133348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CB20</xm:sqref>
        </x14:conditionalFormatting>
        <x14:conditionalFormatting xmlns:xm="http://schemas.microsoft.com/office/excel/2006/main">
          <x14:cfRule type="dataBar" id="{5B01C704-3930-47C4-B27B-38113CD389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CB21</xm:sqref>
        </x14:conditionalFormatting>
        <x14:conditionalFormatting xmlns:xm="http://schemas.microsoft.com/office/excel/2006/main">
          <x14:cfRule type="dataBar" id="{1592E165-8258-4CB9-98C3-7FF31E05C9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CB10</xm:sqref>
        </x14:conditionalFormatting>
        <x14:conditionalFormatting xmlns:xm="http://schemas.microsoft.com/office/excel/2006/main">
          <x14:cfRule type="dataBar" id="{F5B51597-3570-47E1-9B39-27DBAD93E34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CB7:CB8</xm:sqref>
        </x14:conditionalFormatting>
        <x14:conditionalFormatting xmlns:xm="http://schemas.microsoft.com/office/excel/2006/main">
          <x14:cfRule type="dataBar" id="{A1CE8673-83DC-4C98-A9D5-FF778034F7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CB6</xm:sqref>
        </x14:conditionalFormatting>
        <x14:conditionalFormatting xmlns:xm="http://schemas.microsoft.com/office/excel/2006/main">
          <x14:cfRule type="dataBar" id="{F401E156-2A90-47E9-A4D3-016D6A1590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CB9</xm:sqref>
        </x14:conditionalFormatting>
        <x14:conditionalFormatting xmlns:xm="http://schemas.microsoft.com/office/excel/2006/main">
          <x14:cfRule type="dataBar" id="{7FF12397-680B-4E7F-8F91-459C0CE24D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CN11</xm:sqref>
        </x14:conditionalFormatting>
        <x14:conditionalFormatting xmlns:xm="http://schemas.microsoft.com/office/excel/2006/main">
          <x14:cfRule type="dataBar" id="{AE8FF4CE-A475-4044-A636-E950423CF4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CB34</xm:sqref>
        </x14:conditionalFormatting>
        <x14:conditionalFormatting xmlns:xm="http://schemas.microsoft.com/office/excel/2006/main">
          <x14:cfRule type="dataBar" id="{20651EA4-05BD-4317-ADE7-2ED285FB01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CF12:CF19</xm:sqref>
        </x14:conditionalFormatting>
        <x14:conditionalFormatting xmlns:xm="http://schemas.microsoft.com/office/excel/2006/main">
          <x14:cfRule type="dataBar" id="{A9D33C90-7E2E-4C8C-967D-4E852B1172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DA6</xm:sqref>
        </x14:conditionalFormatting>
        <x14:conditionalFormatting xmlns:xm="http://schemas.microsoft.com/office/excel/2006/main">
          <x14:cfRule type="dataBar" id="{F63C08BD-2256-4D97-B4D1-4E0722AAD0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CF11</xm:sqref>
        </x14:conditionalFormatting>
        <x14:conditionalFormatting xmlns:xm="http://schemas.microsoft.com/office/excel/2006/main">
          <x14:cfRule type="dataBar" id="{84F7E04F-DDB0-40FF-AF21-7BE2C184C9D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CF22</xm:sqref>
        </x14:conditionalFormatting>
        <x14:conditionalFormatting xmlns:xm="http://schemas.microsoft.com/office/excel/2006/main">
          <x14:cfRule type="dataBar" id="{B9F1A56E-41A2-4D6B-B432-AA828886D4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CF23</xm:sqref>
        </x14:conditionalFormatting>
        <x14:conditionalFormatting xmlns:xm="http://schemas.microsoft.com/office/excel/2006/main">
          <x14:cfRule type="dataBar" id="{B6ED2701-7BA1-403F-A4D9-5A4CD13569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CF20</xm:sqref>
        </x14:conditionalFormatting>
        <x14:conditionalFormatting xmlns:xm="http://schemas.microsoft.com/office/excel/2006/main">
          <x14:cfRule type="dataBar" id="{1933E941-78A5-4A0C-BB17-5CE0F31CE51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CF21</xm:sqref>
        </x14:conditionalFormatting>
        <x14:conditionalFormatting xmlns:xm="http://schemas.microsoft.com/office/excel/2006/main">
          <x14:cfRule type="dataBar" id="{C4DC2ABE-80E8-4A5E-BAAA-F1C21568884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CF10</xm:sqref>
        </x14:conditionalFormatting>
        <x14:conditionalFormatting xmlns:xm="http://schemas.microsoft.com/office/excel/2006/main">
          <x14:cfRule type="dataBar" id="{B25E84AF-67DA-49DF-BBC9-0FB43975103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CF6</xm:sqref>
        </x14:conditionalFormatting>
        <x14:conditionalFormatting xmlns:xm="http://schemas.microsoft.com/office/excel/2006/main">
          <x14:cfRule type="dataBar" id="{85FC1250-7DA0-4EAB-856D-38238069CEE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CF7:CF8</xm:sqref>
        </x14:conditionalFormatting>
        <x14:conditionalFormatting xmlns:xm="http://schemas.microsoft.com/office/excel/2006/main">
          <x14:cfRule type="dataBar" id="{05624C6D-7939-4995-BD76-0EE5DD4D1D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CF9</xm:sqref>
        </x14:conditionalFormatting>
        <x14:conditionalFormatting xmlns:xm="http://schemas.microsoft.com/office/excel/2006/main">
          <x14:cfRule type="dataBar" id="{B9093989-113F-435C-839A-92CD04EF59F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CR20</xm:sqref>
        </x14:conditionalFormatting>
        <x14:conditionalFormatting xmlns:xm="http://schemas.microsoft.com/office/excel/2006/main">
          <x14:cfRule type="dataBar" id="{F98F1E6F-A131-409A-AEB4-AA6DFC1A2C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CF34</xm:sqref>
        </x14:conditionalFormatting>
        <x14:conditionalFormatting xmlns:xm="http://schemas.microsoft.com/office/excel/2006/main">
          <x14:cfRule type="dataBar" id="{1FB3D52D-1BF0-480F-A94B-D1DF0FF212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CJ12:CJ19</xm:sqref>
        </x14:conditionalFormatting>
        <x14:conditionalFormatting xmlns:xm="http://schemas.microsoft.com/office/excel/2006/main">
          <x14:cfRule type="dataBar" id="{91E9F891-FA83-43F2-BABC-4CDA05D67D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CJ11</xm:sqref>
        </x14:conditionalFormatting>
        <x14:conditionalFormatting xmlns:xm="http://schemas.microsoft.com/office/excel/2006/main">
          <x14:cfRule type="dataBar" id="{C5678F54-D244-4823-854D-419DAD5D40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CJ22</xm:sqref>
        </x14:conditionalFormatting>
        <x14:conditionalFormatting xmlns:xm="http://schemas.microsoft.com/office/excel/2006/main">
          <x14:cfRule type="dataBar" id="{C6C93F34-4C05-40AC-A16F-5EBA17B36A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CJ34</xm:sqref>
        </x14:conditionalFormatting>
        <x14:conditionalFormatting xmlns:xm="http://schemas.microsoft.com/office/excel/2006/main">
          <x14:cfRule type="dataBar" id="{354DF00B-5F8D-47E0-B3E3-13C0BB6DF26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CJ20</xm:sqref>
        </x14:conditionalFormatting>
        <x14:conditionalFormatting xmlns:xm="http://schemas.microsoft.com/office/excel/2006/main">
          <x14:cfRule type="dataBar" id="{8D2AB6E7-78C9-4FFD-B39B-53C1A137C21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CJ21</xm:sqref>
        </x14:conditionalFormatting>
        <x14:conditionalFormatting xmlns:xm="http://schemas.microsoft.com/office/excel/2006/main">
          <x14:cfRule type="dataBar" id="{C4F02A9B-48F0-4236-9512-9017D89D032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CJ10</xm:sqref>
        </x14:conditionalFormatting>
        <x14:conditionalFormatting xmlns:xm="http://schemas.microsoft.com/office/excel/2006/main">
          <x14:cfRule type="dataBar" id="{CE78C6EE-E981-4A33-9B9B-810F1FAEFBC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CJ7:CJ8</xm:sqref>
        </x14:conditionalFormatting>
        <x14:conditionalFormatting xmlns:xm="http://schemas.microsoft.com/office/excel/2006/main">
          <x14:cfRule type="dataBar" id="{775FFA76-2167-432D-AAC0-7E3523A4B6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CJ6</xm:sqref>
        </x14:conditionalFormatting>
        <x14:conditionalFormatting xmlns:xm="http://schemas.microsoft.com/office/excel/2006/main">
          <x14:cfRule type="dataBar" id="{52A86891-5A9F-43FD-A38E-26A90158DFB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CJ9</xm:sqref>
        </x14:conditionalFormatting>
        <x14:conditionalFormatting xmlns:xm="http://schemas.microsoft.com/office/excel/2006/main">
          <x14:cfRule type="dataBar" id="{8334E2B0-CDDF-48FD-9C7C-54EA957797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CN34</xm:sqref>
        </x14:conditionalFormatting>
        <x14:conditionalFormatting xmlns:xm="http://schemas.microsoft.com/office/excel/2006/main">
          <x14:cfRule type="dataBar" id="{7BA1E39F-2532-498F-A79B-8AD46B7BA7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CN12:CN19</xm:sqref>
        </x14:conditionalFormatting>
        <x14:conditionalFormatting xmlns:xm="http://schemas.microsoft.com/office/excel/2006/main">
          <x14:cfRule type="dataBar" id="{527471A7-886E-48B8-8E17-5D90BFC606D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CR11</xm:sqref>
        </x14:conditionalFormatting>
        <x14:conditionalFormatting xmlns:xm="http://schemas.microsoft.com/office/excel/2006/main">
          <x14:cfRule type="dataBar" id="{14FFF8F1-37DA-4C08-B48E-8AAA93DFC1F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CN22</xm:sqref>
        </x14:conditionalFormatting>
        <x14:conditionalFormatting xmlns:xm="http://schemas.microsoft.com/office/excel/2006/main">
          <x14:cfRule type="dataBar" id="{BC880633-1306-42DF-A2A1-3DCB19F8E6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CN23</xm:sqref>
        </x14:conditionalFormatting>
        <x14:conditionalFormatting xmlns:xm="http://schemas.microsoft.com/office/excel/2006/main">
          <x14:cfRule type="dataBar" id="{06DED395-C626-4B00-8281-5211FE6FACC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CN20</xm:sqref>
        </x14:conditionalFormatting>
        <x14:conditionalFormatting xmlns:xm="http://schemas.microsoft.com/office/excel/2006/main">
          <x14:cfRule type="dataBar" id="{94DA4F9E-0DFF-44E1-840F-720F7C71BD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CN21</xm:sqref>
        </x14:conditionalFormatting>
        <x14:conditionalFormatting xmlns:xm="http://schemas.microsoft.com/office/excel/2006/main">
          <x14:cfRule type="dataBar" id="{16DA34F7-851F-4143-893A-AFD2A9CBEA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CN10</xm:sqref>
        </x14:conditionalFormatting>
        <x14:conditionalFormatting xmlns:xm="http://schemas.microsoft.com/office/excel/2006/main">
          <x14:cfRule type="dataBar" id="{06439C25-5099-4554-BC6B-4D199BDD28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CN7:CN8</xm:sqref>
        </x14:conditionalFormatting>
        <x14:conditionalFormatting xmlns:xm="http://schemas.microsoft.com/office/excel/2006/main">
          <x14:cfRule type="dataBar" id="{82D99419-DD88-42CB-86C1-67386D72E8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CN6</xm:sqref>
        </x14:conditionalFormatting>
        <x14:conditionalFormatting xmlns:xm="http://schemas.microsoft.com/office/excel/2006/main">
          <x14:cfRule type="dataBar" id="{8E5889A7-8BF1-413B-B4F8-5AD6272F61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CN9</xm:sqref>
        </x14:conditionalFormatting>
        <x14:conditionalFormatting xmlns:xm="http://schemas.microsoft.com/office/excel/2006/main">
          <x14:cfRule type="dataBar" id="{752860CB-EF62-4CE0-8564-3AFCB93226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CR12:CR19</xm:sqref>
        </x14:conditionalFormatting>
        <x14:conditionalFormatting xmlns:xm="http://schemas.microsoft.com/office/excel/2006/main">
          <x14:cfRule type="dataBar" id="{2B58931E-055C-4BD7-8FA3-2FAC67B587E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CR22</xm:sqref>
        </x14:conditionalFormatting>
        <x14:conditionalFormatting xmlns:xm="http://schemas.microsoft.com/office/excel/2006/main">
          <x14:cfRule type="dataBar" id="{C7AEDF8A-6DE4-4407-AD6A-794DF44795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CR23</xm:sqref>
        </x14:conditionalFormatting>
        <x14:conditionalFormatting xmlns:xm="http://schemas.microsoft.com/office/excel/2006/main">
          <x14:cfRule type="dataBar" id="{24C35611-8CCB-4154-83B0-EAD247C274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DA11</xm:sqref>
        </x14:conditionalFormatting>
        <x14:conditionalFormatting xmlns:xm="http://schemas.microsoft.com/office/excel/2006/main">
          <x14:cfRule type="dataBar" id="{62453B27-6027-4E16-B6D4-4C40C880BC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CR21</xm:sqref>
        </x14:conditionalFormatting>
        <x14:conditionalFormatting xmlns:xm="http://schemas.microsoft.com/office/excel/2006/main">
          <x14:cfRule type="dataBar" id="{14F8F578-CA42-4670-A4D6-30FAE81E85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CR10</xm:sqref>
        </x14:conditionalFormatting>
        <x14:conditionalFormatting xmlns:xm="http://schemas.microsoft.com/office/excel/2006/main">
          <x14:cfRule type="dataBar" id="{1842A908-0F3F-46E8-8137-67F3C21CD6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CR7:CR8</xm:sqref>
        </x14:conditionalFormatting>
        <x14:conditionalFormatting xmlns:xm="http://schemas.microsoft.com/office/excel/2006/main">
          <x14:cfRule type="dataBar" id="{B1AE1582-9B87-4829-8B85-D0416050B0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CR6</xm:sqref>
        </x14:conditionalFormatting>
        <x14:conditionalFormatting xmlns:xm="http://schemas.microsoft.com/office/excel/2006/main">
          <x14:cfRule type="dataBar" id="{8D12554E-51F7-48B4-9A34-2DB821054C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CR9</xm:sqref>
        </x14:conditionalFormatting>
        <x14:conditionalFormatting xmlns:xm="http://schemas.microsoft.com/office/excel/2006/main">
          <x14:cfRule type="dataBar" id="{450B8F44-C3A8-44B7-94EC-A530D375938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CR34 CT34</xm:sqref>
        </x14:conditionalFormatting>
        <x14:conditionalFormatting xmlns:xm="http://schemas.microsoft.com/office/excel/2006/main">
          <x14:cfRule type="dataBar" id="{5C14980B-7168-49AB-BD99-A5F7589DE7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DA34</xm:sqref>
        </x14:conditionalFormatting>
        <x14:conditionalFormatting xmlns:xm="http://schemas.microsoft.com/office/excel/2006/main">
          <x14:cfRule type="dataBar" id="{630D2634-42B3-4D2C-B579-199159935A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DA12:DA19</xm:sqref>
        </x14:conditionalFormatting>
        <x14:conditionalFormatting xmlns:xm="http://schemas.microsoft.com/office/excel/2006/main">
          <x14:cfRule type="dataBar" id="{368A857A-0877-47EC-A4A5-CA8C4AC3A1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DA22</xm:sqref>
        </x14:conditionalFormatting>
        <x14:conditionalFormatting xmlns:xm="http://schemas.microsoft.com/office/excel/2006/main">
          <x14:cfRule type="dataBar" id="{03E64822-70DB-4B2D-BACA-0971C202D8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DA23</xm:sqref>
        </x14:conditionalFormatting>
        <x14:conditionalFormatting xmlns:xm="http://schemas.microsoft.com/office/excel/2006/main">
          <x14:cfRule type="dataBar" id="{8F890AB1-53D3-4D39-8504-4923EB9B6A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DA20</xm:sqref>
        </x14:conditionalFormatting>
        <x14:conditionalFormatting xmlns:xm="http://schemas.microsoft.com/office/excel/2006/main">
          <x14:cfRule type="dataBar" id="{49A993A5-805C-40A0-92E5-310036BB58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DA21</xm:sqref>
        </x14:conditionalFormatting>
        <x14:conditionalFormatting xmlns:xm="http://schemas.microsoft.com/office/excel/2006/main">
          <x14:cfRule type="dataBar" id="{8C95EECC-5FD4-4761-9A5C-0CFBC17C5B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DA10</xm:sqref>
        </x14:conditionalFormatting>
        <x14:conditionalFormatting xmlns:xm="http://schemas.microsoft.com/office/excel/2006/main">
          <x14:cfRule type="dataBar" id="{E1E987A9-B202-4417-9708-F10E73BF602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DA7:DA9</xm:sqref>
        </x14:conditionalFormatting>
        <x14:conditionalFormatting xmlns:xm="http://schemas.microsoft.com/office/excel/2006/main">
          <x14:cfRule type="dataBar" id="{3235484E-3F1B-41E3-AF3D-D6CCD45657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AR25</xm:sqref>
        </x14:conditionalFormatting>
        <x14:conditionalFormatting xmlns:xm="http://schemas.microsoft.com/office/excel/2006/main">
          <x14:cfRule type="dataBar" id="{0D04334C-7A9A-4130-BC24-1CDF811A2A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AR26</xm:sqref>
        </x14:conditionalFormatting>
        <x14:conditionalFormatting xmlns:xm="http://schemas.microsoft.com/office/excel/2006/main">
          <x14:cfRule type="dataBar" id="{9BB57558-C510-4FDC-A54D-1B33BE2511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AR27</xm:sqref>
        </x14:conditionalFormatting>
        <x14:conditionalFormatting xmlns:xm="http://schemas.microsoft.com/office/excel/2006/main">
          <x14:cfRule type="dataBar" id="{2DCFECB1-6B53-4DC5-BFA6-0C24B44861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AR28</xm:sqref>
        </x14:conditionalFormatting>
        <x14:conditionalFormatting xmlns:xm="http://schemas.microsoft.com/office/excel/2006/main">
          <x14:cfRule type="dataBar" id="{EE79CE89-D6B5-4521-9CE9-0569614F34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AR11</xm:sqref>
        </x14:conditionalFormatting>
        <x14:conditionalFormatting xmlns:xm="http://schemas.microsoft.com/office/excel/2006/main">
          <x14:cfRule type="dataBar" id="{873D5819-5FD5-418E-A681-862ABB55EE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AR10</xm:sqref>
        </x14:conditionalFormatting>
        <x14:conditionalFormatting xmlns:xm="http://schemas.microsoft.com/office/excel/2006/main">
          <x14:cfRule type="dataBar" id="{312DF2A8-25A8-4140-9885-FBC22560026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AR7:AR9</xm:sqref>
        </x14:conditionalFormatting>
        <x14:conditionalFormatting xmlns:xm="http://schemas.microsoft.com/office/excel/2006/main">
          <x14:cfRule type="dataBar" id="{8FC1A04D-66C6-4A22-B801-8D091FAF0DF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AR6</xm:sqref>
        </x14:conditionalFormatting>
        <x14:conditionalFormatting xmlns:xm="http://schemas.microsoft.com/office/excel/2006/main">
          <x14:cfRule type="dataBar" id="{14C1580D-30BC-4D8A-8B04-49AD400487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AR13</xm:sqref>
        </x14:conditionalFormatting>
        <x14:conditionalFormatting xmlns:xm="http://schemas.microsoft.com/office/excel/2006/main">
          <x14:cfRule type="dataBar" id="{8F09E8E9-E5F0-4E88-9D53-76F790AB068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AR12</xm:sqref>
        </x14:conditionalFormatting>
        <x14:conditionalFormatting xmlns:xm="http://schemas.microsoft.com/office/excel/2006/main">
          <x14:cfRule type="dataBar" id="{F7C235DE-9654-4C35-A520-B3917806C7F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AR14</xm:sqref>
        </x14:conditionalFormatting>
        <x14:conditionalFormatting xmlns:xm="http://schemas.microsoft.com/office/excel/2006/main">
          <x14:cfRule type="dataBar" id="{35E885E7-1094-4DC7-BE4E-4C5231A58F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AR15</xm:sqref>
        </x14:conditionalFormatting>
        <x14:conditionalFormatting xmlns:xm="http://schemas.microsoft.com/office/excel/2006/main">
          <x14:cfRule type="dataBar" id="{A76D95D5-20A5-4986-8EF6-FF994B6074E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AR16</xm:sqref>
        </x14:conditionalFormatting>
        <x14:conditionalFormatting xmlns:xm="http://schemas.microsoft.com/office/excel/2006/main">
          <x14:cfRule type="dataBar" id="{574157DA-A9A1-41BC-BE29-F0595EC2E22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AR17</xm:sqref>
        </x14:conditionalFormatting>
        <x14:conditionalFormatting xmlns:xm="http://schemas.microsoft.com/office/excel/2006/main">
          <x14:cfRule type="dataBar" id="{CA250D45-35F8-4C3B-B430-E3561F386F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AR18</xm:sqref>
        </x14:conditionalFormatting>
        <x14:conditionalFormatting xmlns:xm="http://schemas.microsoft.com/office/excel/2006/main">
          <x14:cfRule type="dataBar" id="{73B8AB4B-AFFF-4E27-9653-202D54E830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AR19</xm:sqref>
        </x14:conditionalFormatting>
        <x14:conditionalFormatting xmlns:xm="http://schemas.microsoft.com/office/excel/2006/main">
          <x14:cfRule type="dataBar" id="{60CADDB5-C698-4AE7-B9EB-96AB6B74C01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AR20</xm:sqref>
        </x14:conditionalFormatting>
        <x14:conditionalFormatting xmlns:xm="http://schemas.microsoft.com/office/excel/2006/main">
          <x14:cfRule type="dataBar" id="{5C513BE1-5B79-440B-BF2E-A632240BFB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AR21</xm:sqref>
        </x14:conditionalFormatting>
        <x14:conditionalFormatting xmlns:xm="http://schemas.microsoft.com/office/excel/2006/main">
          <x14:cfRule type="dataBar" id="{AB452E0B-1A41-4FD8-AC63-DC22510AFBC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AR22</xm:sqref>
        </x14:conditionalFormatting>
        <x14:conditionalFormatting xmlns:xm="http://schemas.microsoft.com/office/excel/2006/main">
          <x14:cfRule type="dataBar" id="{C854025E-94EF-463D-805E-3B7A022CFEF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AR23</xm:sqref>
        </x14:conditionalFormatting>
        <x14:conditionalFormatting xmlns:xm="http://schemas.microsoft.com/office/excel/2006/main">
          <x14:cfRule type="dataBar" id="{21B3850E-8876-4623-BADE-37F8BA7D9E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AR24</xm:sqref>
        </x14:conditionalFormatting>
        <x14:conditionalFormatting xmlns:xm="http://schemas.microsoft.com/office/excel/2006/main">
          <x14:cfRule type="dataBar" id="{42DFC149-61E4-4CA5-8BB3-4C398D1993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AR29</xm:sqref>
        </x14:conditionalFormatting>
        <x14:conditionalFormatting xmlns:xm="http://schemas.microsoft.com/office/excel/2006/main">
          <x14:cfRule type="dataBar" id="{757A4673-02EE-4F30-B324-02457585563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AR30</xm:sqref>
        </x14:conditionalFormatting>
        <x14:conditionalFormatting xmlns:xm="http://schemas.microsoft.com/office/excel/2006/main">
          <x14:cfRule type="dataBar" id="{E060505E-8F9B-40E4-A404-50FF9327FA0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AR32</xm:sqref>
        </x14:conditionalFormatting>
        <x14:conditionalFormatting xmlns:xm="http://schemas.microsoft.com/office/excel/2006/main">
          <x14:cfRule type="dataBar" id="{9F9F58EE-FC43-428C-A966-E33FB7B368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AR31</xm:sqref>
        </x14:conditionalFormatting>
        <x14:conditionalFormatting xmlns:xm="http://schemas.microsoft.com/office/excel/2006/main">
          <x14:cfRule type="dataBar" id="{1E192D95-CEA2-4232-B6FA-E0E427951A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AR33</xm:sqref>
        </x14:conditionalFormatting>
        <x14:conditionalFormatting xmlns:xm="http://schemas.microsoft.com/office/excel/2006/main">
          <x14:cfRule type="dataBar" id="{D63EDE56-0CEA-4EB6-AD90-60B936E445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AR33</xm:sqref>
        </x14:conditionalFormatting>
        <x14:conditionalFormatting xmlns:xm="http://schemas.microsoft.com/office/excel/2006/main">
          <x14:cfRule type="dataBar" id="{CA0CD5D8-5F24-4D96-8838-A29CF36D04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AR34</xm:sqref>
        </x14:conditionalFormatting>
        <x14:conditionalFormatting xmlns:xm="http://schemas.microsoft.com/office/excel/2006/main">
          <x14:cfRule type="dataBar" id="{8CE842AF-6632-404F-A9CB-D7DAE866464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AS11:AT19</xm:sqref>
        </x14:conditionalFormatting>
        <x14:conditionalFormatting xmlns:xm="http://schemas.microsoft.com/office/excel/2006/main">
          <x14:cfRule type="dataBar" id="{32B36D3A-CDB1-4FA2-AC18-AD6086908D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AS22:AT22</xm:sqref>
        </x14:conditionalFormatting>
        <x14:conditionalFormatting xmlns:xm="http://schemas.microsoft.com/office/excel/2006/main">
          <x14:cfRule type="dataBar" id="{F9A41B23-22C9-463C-83FB-FFC93F4D7D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AS23:AT23</xm:sqref>
        </x14:conditionalFormatting>
        <x14:conditionalFormatting xmlns:xm="http://schemas.microsoft.com/office/excel/2006/main">
          <x14:cfRule type="dataBar" id="{7CCFBC59-57E5-4794-B031-F94ED6F794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AS20:AT20</xm:sqref>
        </x14:conditionalFormatting>
        <x14:conditionalFormatting xmlns:xm="http://schemas.microsoft.com/office/excel/2006/main">
          <x14:cfRule type="dataBar" id="{470115BF-35C0-4B43-B45A-3B8E5854DD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AS21:AT21</xm:sqref>
        </x14:conditionalFormatting>
        <x14:conditionalFormatting xmlns:xm="http://schemas.microsoft.com/office/excel/2006/main">
          <x14:cfRule type="dataBar" id="{325FC204-71EA-4964-B41C-D72C92A7090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AS10:AT10</xm:sqref>
        </x14:conditionalFormatting>
        <x14:conditionalFormatting xmlns:xm="http://schemas.microsoft.com/office/excel/2006/main">
          <x14:cfRule type="dataBar" id="{9A662802-2F31-49DC-B5F8-6285205386A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AS7:AT9</xm:sqref>
        </x14:conditionalFormatting>
        <x14:conditionalFormatting xmlns:xm="http://schemas.microsoft.com/office/excel/2006/main">
          <x14:cfRule type="dataBar" id="{ED9C33D7-5FB3-469B-9935-9E445E81C9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AS6:AT6</xm:sqref>
        </x14:conditionalFormatting>
        <x14:conditionalFormatting xmlns:xm="http://schemas.microsoft.com/office/excel/2006/main">
          <x14:cfRule type="dataBar" id="{BE03C2B0-CBAC-43F6-B82E-A966FD5933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AS24:AT24</xm:sqref>
        </x14:conditionalFormatting>
        <x14:conditionalFormatting xmlns:xm="http://schemas.microsoft.com/office/excel/2006/main">
          <x14:cfRule type="dataBar" id="{F2C189AF-225D-4A5A-9356-560D131E0C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AS29:AT29</xm:sqref>
        </x14:conditionalFormatting>
        <x14:conditionalFormatting xmlns:xm="http://schemas.microsoft.com/office/excel/2006/main">
          <x14:cfRule type="dataBar" id="{17520FD4-A366-4213-A29F-7549FCB1BA9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AS32:AT32</xm:sqref>
        </x14:conditionalFormatting>
        <x14:conditionalFormatting xmlns:xm="http://schemas.microsoft.com/office/excel/2006/main">
          <x14:cfRule type="dataBar" id="{32EF9A71-64E8-45B8-B703-A24E4C3A76E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AS31:AT31</xm:sqref>
        </x14:conditionalFormatting>
        <x14:conditionalFormatting xmlns:xm="http://schemas.microsoft.com/office/excel/2006/main">
          <x14:cfRule type="dataBar" id="{E58E9AF1-0361-4079-B096-4337830C96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AS33:AT33</xm:sqref>
        </x14:conditionalFormatting>
        <x14:conditionalFormatting xmlns:xm="http://schemas.microsoft.com/office/excel/2006/main">
          <x14:cfRule type="dataBar" id="{0F1F4D99-4E48-4FED-AE2D-A38733F7C3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AS34:AT34</xm:sqref>
        </x14:conditionalFormatting>
        <x14:conditionalFormatting xmlns:xm="http://schemas.microsoft.com/office/excel/2006/main">
          <x14:cfRule type="dataBar" id="{B089A96D-6040-4968-BDB9-7440FC23CA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AJ34</xm:sqref>
        </x14:conditionalFormatting>
        <x14:conditionalFormatting xmlns:xm="http://schemas.microsoft.com/office/excel/2006/main">
          <x14:cfRule type="dataBar" id="{BF871080-C652-4CE1-92C1-418D85FD9C5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BE31</xm:sqref>
        </x14:conditionalFormatting>
        <x14:conditionalFormatting xmlns:xm="http://schemas.microsoft.com/office/excel/2006/main">
          <x14:cfRule type="dataBar" id="{4F0F575B-5BF0-47E1-AC05-18624BDDA9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BI31</xm:sqref>
        </x14:conditionalFormatting>
        <x14:conditionalFormatting xmlns:xm="http://schemas.microsoft.com/office/excel/2006/main">
          <x14:cfRule type="dataBar" id="{0FBF76A7-7535-4933-BDBB-AEA7532B3D1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AQ6</xm:sqref>
        </x14:conditionalFormatting>
        <x14:conditionalFormatting xmlns:xm="http://schemas.microsoft.com/office/excel/2006/main">
          <x14:cfRule type="dataBar" id="{51F8A61E-51FA-4A70-82A1-D1888B7354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BX34</xm:sqref>
        </x14:conditionalFormatting>
        <x14:conditionalFormatting xmlns:xm="http://schemas.microsoft.com/office/excel/2006/main">
          <x14:cfRule type="dataBar" id="{4C3E1081-54A9-4654-B7EE-2B94B6440EB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J28</xm:sqref>
        </x14:conditionalFormatting>
        <x14:conditionalFormatting xmlns:xm="http://schemas.microsoft.com/office/excel/2006/main">
          <x14:cfRule type="dataBar" id="{ACBD22AA-0A5E-45D5-9C00-B80AEBF6095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R28</xm:sqref>
        </x14:conditionalFormatting>
        <x14:conditionalFormatting xmlns:xm="http://schemas.microsoft.com/office/excel/2006/main">
          <x14:cfRule type="dataBar" id="{D32C317E-C6BA-4A3B-9991-E84C9B36A9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V28</xm:sqref>
        </x14:conditionalFormatting>
        <x14:conditionalFormatting xmlns:xm="http://schemas.microsoft.com/office/excel/2006/main">
          <x14:cfRule type="dataBar" id="{0FEDD3C9-A913-4AFE-887E-E48DCBC1BC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AD28</xm:sqref>
        </x14:conditionalFormatting>
        <x14:conditionalFormatting xmlns:xm="http://schemas.microsoft.com/office/excel/2006/main">
          <x14:cfRule type="dataBar" id="{9FCAD09A-E316-4226-8FC9-3210C35F3F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AH28</xm:sqref>
        </x14:conditionalFormatting>
        <x14:conditionalFormatting xmlns:xm="http://schemas.microsoft.com/office/excel/2006/main">
          <x14:cfRule type="dataBar" id="{3757AE2D-1E4A-47CF-9873-7FE396BF7A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BM28</xm:sqref>
        </x14:conditionalFormatting>
        <x14:conditionalFormatting xmlns:xm="http://schemas.microsoft.com/office/excel/2006/main">
          <x14:cfRule type="dataBar" id="{3C6A43AF-AEDB-44E7-9505-E748AE009ED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F8:H8</xm:sqref>
        </x14:conditionalFormatting>
        <x14:conditionalFormatting xmlns:xm="http://schemas.microsoft.com/office/excel/2006/main">
          <x14:cfRule type="dataBar" id="{1FCA439E-BF47-4B5E-9EE1-D3191C7D557E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F12:H12</xm:sqref>
        </x14:conditionalFormatting>
        <x14:conditionalFormatting xmlns:xm="http://schemas.microsoft.com/office/excel/2006/main">
          <x14:cfRule type="dataBar" id="{278483D9-E016-40DC-806B-C84126FF6D2B}">
            <x14:dataBar minLength="0" maxLength="100" direction="leftToRight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F14</xm:sqref>
        </x14:conditionalFormatting>
        <x14:conditionalFormatting xmlns:xm="http://schemas.microsoft.com/office/excel/2006/main">
          <x14:cfRule type="dataBar" id="{3038DC47-92EB-44A2-90A4-7BCD84B585C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CCE9543-BAA9-4C62-A49C-F683E6785E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F16:H16 F18:H18 F20:H20 F22:H22 F24:H24</xm:sqref>
        </x14:conditionalFormatting>
        <x14:conditionalFormatting xmlns:xm="http://schemas.microsoft.com/office/excel/2006/main">
          <x14:cfRule type="dataBar" id="{631CD2CE-EBC8-4BE0-8F54-2CA53A70E1C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F6:H6 F8:H8 F10:H10 F12:H12 F14:H14 F16:H16 F18:H18 F20:H20</xm:sqref>
        </x14:conditionalFormatting>
        <x14:conditionalFormatting xmlns:xm="http://schemas.microsoft.com/office/excel/2006/main">
          <x14:cfRule type="dataBar" id="{6C5682F8-C454-4484-A784-E660C48A46D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F6:H6 F8:H8 F10:H10 F12:H12 F14:H14 F16:H16 F18:H18 F20:H20 F22:H22 F24:H24 F26:H26 F28:H28 F30:H30 F32:H32 F34:H34</xm:sqref>
        </x14:conditionalFormatting>
        <x14:conditionalFormatting xmlns:xm="http://schemas.microsoft.com/office/excel/2006/main">
          <x14:cfRule type="dataBar" id="{935C54EB-E391-4834-92BE-54F5A9518A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F7:H7 F9:H9 F11:H11 F13:H13 F15:H15 F17:H17 F19:H19 F21:H21 F23:H23 F29:H29 F27:H27 F25:H25 F31:H31 F33:H33</xm:sqref>
        </x14:conditionalFormatting>
        <x14:conditionalFormatting xmlns:xm="http://schemas.microsoft.com/office/excel/2006/main">
          <x14:cfRule type="dataBar" id="{02E61717-071F-4DDB-8101-CCF77D28FB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J6:L6 F12 J8:L8 J10:L10 J12:L12 J14:L14 J16:L16 J18:L18 J20:L20 J22:L22 J24:L24 J26:L26 K28:L28 J30:L30 J32:L32 J34:L34</xm:sqref>
        </x14:conditionalFormatting>
        <x14:conditionalFormatting xmlns:xm="http://schemas.microsoft.com/office/excel/2006/main">
          <x14:cfRule type="dataBar" id="{2FCB3FE3-4EFD-4D62-A203-8D3A9595C2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J7:L7 J9:L9 J11:L11 J13:L13 J15:L15 J17:L17 J19:L19 J21:L21 J23:L23 J25:L25 J27:L27 K29:L29 J31:L31 J33:L33</xm:sqref>
        </x14:conditionalFormatting>
        <x14:conditionalFormatting xmlns:xm="http://schemas.microsoft.com/office/excel/2006/main">
          <x14:cfRule type="dataBar" id="{7FC8BAC1-2DB0-46A8-BB11-1888AAED009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N7:P7 N9:P9 N11:P11 N13:P13 N15:P15 N17:P17 N19:P19 N21:P21 N23:P23 N25:P25 N27:P27 N29:P29 N31:P31 N33:P33</xm:sqref>
        </x14:conditionalFormatting>
        <x14:conditionalFormatting xmlns:xm="http://schemas.microsoft.com/office/excel/2006/main">
          <x14:cfRule type="dataBar" id="{41AA0C93-1AD0-4615-846B-655AC4D3E4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N34:P34 N32:P32 N30:P30 N28:P28 N26:P26 N24:P24 N22:P22 N20:P20 N18:P18 N16:P16 N14:P14 N12:P12 N10:P10 N8:P8 N6:P6</xm:sqref>
        </x14:conditionalFormatting>
        <x14:conditionalFormatting xmlns:xm="http://schemas.microsoft.com/office/excel/2006/main">
          <x14:cfRule type="dataBar" id="{36A2E1BB-6DEF-4AE9-B0C0-5422FC8C51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R34:T34 V34:X34 R32:T32 V32:X32 R30:T30 V30:X30 W28:X28 V26:X26 R26:T26 R24:T24 V24:X24 V22:X22 R22:T22 R20:T20 V20:X20 V18:X18 R18:T18 R16:T16 V16:X16 V14:X14 R14:T14 R12:T12 V12:X12 V10:X10 R10:T10 R8:T8 V8:X8 V6:X6 R6:T6</xm:sqref>
        </x14:conditionalFormatting>
        <x14:conditionalFormatting xmlns:xm="http://schemas.microsoft.com/office/excel/2006/main">
          <x14:cfRule type="dataBar" id="{E75FBAB9-0976-4508-A110-CED16D5904A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R7:T7 V7:X7 Z7:AB7 Z9:AB9 V9:X9 R9:T9 R11:T11 V11:X11 Z11:AB11 Z13:AB13 V13:X13 R13:T13 R15:T15 V15:X15 Z15:AB15 Z17:AB17 V17:X17 R17:T17 R19:T19 V19:X19 Z19:AB19 Z21:AB21 V21:X21 R21:T21 R23:T23 V23:X23 Z23:AB23 Z25:AB25 V25:X25 R25:T25 R27:T27 V27:X27 Z27:AB27 Z29:AB29 W29:X29 S29:T29 R31:T31 V31:X31 Z31:AB31 Z33:AB33 V33:X33 R33:T33</xm:sqref>
        </x14:conditionalFormatting>
        <x14:conditionalFormatting xmlns:xm="http://schemas.microsoft.com/office/excel/2006/main">
          <x14:cfRule type="dataBar" id="{661929A1-8B80-41B8-A1D4-7E6D54EFAA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Z6:AB6 R33 AD6:AF6 AH6:AJ6 AH8:AJ8 AD8:AF8 Z8:AB8 Z10:AB10 AD10:AF10 AH10:AJ10 AH12:AJ12 AD12:AF12 Z12:AB12 Z14:AB14 AD14:AF14 AH14:AJ14 AH16:AJ16 AD16:AF16 Z16:AB16 Z18:AB18 AD18:AF18 AH18:AJ18 AH20:AJ20 AD20:AF20 Z20:AB20 Z22:AB22 AD22:AF22 AH22:AJ22 AH24:AJ24 AD24:AF24 Z24:AB24 Z26:AB26 AD26:AF26 AH26:AJ26 AI28:AJ28 AE28:AF28 Z30:AB30 AD30:AF30 AH30:AJ30 Z28:AB28 Z32:AB32 AD32:AF32 AH32:AJ32 AH34:AJ34 AD34:AF34 Z34:AB34</xm:sqref>
        </x14:conditionalFormatting>
        <x14:conditionalFormatting xmlns:xm="http://schemas.microsoft.com/office/excel/2006/main">
          <x14:cfRule type="dataBar" id="{49F4B4CE-02CC-406B-B362-8D0AC14E4F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AD33:AF33 AH33:AJ33 AH31:AJ31 AD31:AF31 AE29:AF29 AI29:AJ29 AH27:AJ27 AD27:AF27 AD25:AF25 AH25:AJ25 AH23:AJ23 AD23:AF23 AD21:AF21 AH21:AJ21 AH19:AJ19 AD19:AF19 AD17:AF17 AH17:AJ17 AH15:AJ15 AD15:AF15 AD13:AF13 AH13:AJ13 AH11:AJ11 AD11:AF11 AD9:AF9 AH9:AJ9 AH7:AJ7 AD7:AF7</xm:sqref>
        </x14:conditionalFormatting>
        <x14:conditionalFormatting xmlns:xm="http://schemas.microsoft.com/office/excel/2006/main">
          <x14:cfRule type="dataBar" id="{FBBADE43-BF05-49C0-986F-37632784101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AM6:AO6 AQ6:AT6 AM8:AO8 AQ8:AT8 AQ10:AT10 AM10:AO10 AM12:AO12 AQ12:AT12 AQ14:AT14 AM14:AO14 AM16:AO16 AQ16:AT16 AQ18:AT18 AM18:AO18 AM20:AO20 AQ20:AT20 AQ22:AT22 AM22:AO22 AM24:AO24 AQ24:AT24 AQ26:AT26 AM26:AO26 AM28:AO28 AQ28:AT28 AQ30:AT30 AM30:AO30 AM32:AO32 AQ32:AT32 AQ34:AT34 AM34:AO34</xm:sqref>
        </x14:conditionalFormatting>
        <x14:conditionalFormatting xmlns:xm="http://schemas.microsoft.com/office/excel/2006/main">
          <x14:cfRule type="dataBar" id="{ED71E52C-2E4D-4A06-8426-F6871FCEA6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AM33:AO33 AQ33:AT33 AQ31:AT31 AM31:AO31 AM29:AO29 AQ29:AT29 AQ27:AT27 AM27:AO27 AM25:AO25 AQ25:AT25 AQ23:AT23 AM23:AO23 AM21:AO21 AQ21:AT21 AQ19:AT19 AM19:AO19 AM17:AO17 AQ17:AT17 AQ15:AT15 AM15:AO15 AM13:AO13 AQ13:AT13 AQ11:AT11 AM11:AO11 AM9:AO9 AQ9:AT9 AQ7:AT7 AM7:AO7</xm:sqref>
        </x14:conditionalFormatting>
        <x14:conditionalFormatting xmlns:xm="http://schemas.microsoft.com/office/excel/2006/main">
          <x14:cfRule type="dataBar" id="{CD500C02-C301-4B4F-B682-F832E46B3F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AV6:AX6 AZ6:BB6 BD6:BF6 BH6:BJ6 BM6:BO6 BM8:BO8 BH8:BJ8 BD8:BF8 AZ8:BB8 AV8:AX8 AV10:AX10 AZ10:BB10 BD10:BF10 BH10:BJ10 BM10:BO10 BM12:BO12 BH12:BJ12 BD12:BF12 BA12:BB12 AV12:AX12 AV14:AX14 BA14:BB14 BD14:BF14 BH14:BJ14 BM14:BO14 BM16:BO16 BH16:BJ16 BD16:BF16 BA16:BB16 AV16:AX16 AV18:AX18 BA18:BB18 BD18:BF18 BH18:BJ18 BM18:BO18 BM20:BO20 BH20:BJ20 BD20:BF20 AZ20:BB20 AV20:AX20 AW22:AX22 BA22:BB22 BD22:BF22 BH22:BJ22 BM22:BO22 BM24:BO24 BH24:BI24 BD24:BF24 AZ24:BB24 AV24:AX24 AV26:AX26 AZ26:BB26 BD26:BF26 BH26:BJ26 BM26:BO26 BN28:BO28 AV30:AX30 AZ30:BB30 BD30:BF30 BH30:BJ30 BM30:BO30 AV34:AX34 AZ34:BB34 BD34:BF34 BH34:BJ34 BM34:BO34 AZ21:AZ23 AV21:AV23</xm:sqref>
        </x14:conditionalFormatting>
        <x14:conditionalFormatting xmlns:xm="http://schemas.microsoft.com/office/excel/2006/main">
          <x14:cfRule type="dataBar" id="{A8107B5D-27FC-4652-956A-6C49BEF59A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AV7:AX7 AV9:AX9 AV11:AX11 AV13:AX13 AV15:AX15 AV17:AX17 AV19:AX19 AW21:AX21 AW23:AX23 AV25:AX25 AV27:AX27 AV31:AW31 AV33 AZ33 BD33 BH33 BM33 BM31 BH31 BD31 AZ31 BN29 BM27:BO27 BH27:BJ27 BD27:BF27 AZ27:BB27 AZ25:BB25 BD25:BF25 BH25:BJ25 BM25:BO25 BM23:BO23 BH23:BJ23 BD23:BF23 BA23:BB23 BA21:BB21 BD21:BF21 BH21:BJ21 BM21:BO21 BM19:BO19 BH19:BJ19 BD19:BF19 BA19:BB19 BA17:BB17 BD17:BF17 BH17:BJ17 BM17:BO17 BM15:BO15 BH15:BJ15 BD15:BF15 BA15:BB15 BA13:BB13 BD13:BF13 BH13:BJ13 BM13:BO13 BM11:BO11 BH11:BJ11 BD11:BF11 AZ11:BB11 AZ9:BB9 BD9:BF9 BH9:BJ9 BM9:BO9 BM7:BO7 BH7:BJ7 BD7:BF7 AZ7:BB7 AZ8 AZ12:AZ19</xm:sqref>
        </x14:conditionalFormatting>
        <x14:conditionalFormatting xmlns:xm="http://schemas.microsoft.com/office/excel/2006/main">
          <x14:cfRule type="dataBar" id="{9D7AF837-0FED-48B3-BCA5-EBB61E2A5A0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BR6:BT6 BA20 BV6:BX6 BZ6:CB6 CD6:CF6 CH6:CJ6 CL6:CN6 BQ8:BT8 BV8:BX8 BZ8:CB8 CD8:CF8 CH8:CJ8 CL8:CN8 CL10:CN10 CH10:CJ10 CD10:CF10 BZ10:CB10 BV10:BX10 BQ10:BT10 BQ12:BT12 BV12:BX12 BZ12:CB12 CD12:CF12 CH12:CJ12 CL12:CN12 CL14:CN14 CH14:CJ14 CD14:CF14 BZ14:CB14 BV14:BX14 BQ14:BT14 BQ16:BT16 BV16:BX16 BZ16:CB16 CD16:CF16 CH16:CJ16 CL16:CN16 CL18:CN18 CH18:CJ18 CD18:CF18 BZ18:CB18 BV18:BX18 BQ18:BT18 BQ20:BT20 BV20:BX20 BZ20:CB20 CD20:CF20 CH20:CJ20 CL20:CN20 CL22:CN22 CH22:CJ22 CD22:CF22 BZ22:CB22 BV22:BX22 BQ22:BT22 BQ24:BT24 BZ24:CB24 CD24:CF24 CH24:CJ24 CL24:CN24 CL26:CN26 CH26:CJ26 CD26:CF26 BZ26:CB26 BV26:BX26 BQ26:BT26 BQ28:BT28 CL30:CN30 CH30:CJ30 CD30:CF30 BZ30:CB30 BV30:BX30 BQ30:BT30 BQ32:BT32 BV32 BZ32 CD32 CH32 CL32 BQ34:BT34 BV34:BX34 BZ34:CB34 CD34:CF34 CH34:CJ34 CL34:CN34 BV24:BX24</xm:sqref>
        </x14:conditionalFormatting>
        <x14:conditionalFormatting xmlns:xm="http://schemas.microsoft.com/office/excel/2006/main">
          <x14:cfRule type="dataBar" id="{1C8A6936-49A1-49BB-B85B-D838C201B7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BQ7:BT7 BV7:BX7 BZ7:CB7 CD7:CF7 CH7:CJ7 CL7:CN7 CL9:CN9 CH9:CJ9 CD9:CF9 BZ9:CB9 BV9:BX9 BQ9:BT9 BQ11:BT11 BV11:BX11 BZ11:CB11 CD11:CF11 CH11:CJ11 CL11:CN11 CL13:CN13 CH13:CJ13 CD13:CF13 BZ13:CB13 BV13:BX13 BQ13:BT13 BQ15:BT15 BV15:BX15 BZ15:CB15 CD15:CF15 CH15:CJ15 CL15:CN15 CL17:CN17 CH17:CJ17 CD17:CF17 BZ17:CB17 BV17:BX17 BQ17:BT17 BQ19:BT19 BV19:BX19 BZ19:CB19 CD19:CF19 CH19:CJ19 CL19:CN19 CL21:CN21 CH21:CJ21 CD21:CF21 BZ21:CB21 BV21:BX21 BQ21:BT21 BQ23:BT23 BV23:BX23 BZ23:CB23 CD23:CF23 CH23:CJ23 CL23:CN23 CL25:CN25 CH25:CJ25 CD25:CF25 BZ25:CB25 BQ25:BT25 BQ27:BT27 BV27:BX27 BZ27:CB27 CD27:CF27 CH27:CJ27 CL27:CN27 BQ29:BT29 BQ31:BT31 BV31 BZ31 CD31 CH31 CL31 CL33 CH33 CD33 BZ33 BV33 BQ33:BT33 BV25</xm:sqref>
        </x14:conditionalFormatting>
        <x14:conditionalFormatting xmlns:xm="http://schemas.microsoft.com/office/excel/2006/main">
          <x14:cfRule type="dataBar" id="{39C64089-5404-4A38-804E-291272E6BF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CP6:CR6 CY6:DA6 DD6:DF6 DD8:DF8 CY8:DA8 CP8:CR8 CP10:CR10 CY10:DA10 DD10:DF10 DD12:DF12 CY12:DA12 CP12:CR12 CP14:CR14 CY14:DA14 DD14:DF14 DD16:DF16 CY16:DA16 CP16:CR16 CP18:CR18 CY18:DA18 DD18:DF18 DD20:DF20 CY20:DA20 CP20:CR20 CP22:CR22 CY22:DA22 DD22:DF22 DD24:DF24 CY24:CZ24 CP24:CR24 CP26:CR26 CY26:DA26 DD26:DF26 DD28:DF28 CP30:CR30 CY30:DA30 DD30:DF30 DD32:DF32 CP32 DD34:DF34 CZ34:DA34 CP34:CR34 CY32 CT32 CT30 CT34</xm:sqref>
        </x14:conditionalFormatting>
        <x14:conditionalFormatting xmlns:xm="http://schemas.microsoft.com/office/excel/2006/main">
          <x14:cfRule type="dataBar" id="{6A8146DC-2613-4EFB-94DF-F0840712F6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CP7:CR7 CY7:DA7 DD7:DF7 DD9:DF9 CY9:DA9 CP9:CR9 CP11:CR11 CY11:DA11 DD11:DF11 DD13:DF13 CY13:DA13 CP13:CR13 CP15:CR15 CY15:DA15 DD15:DF15 DD17:DF17 CY17:DA17 CP17:CR17 CP19:CR19 CY19:DA19 DD19:DF19 DD21:DF21 CY21:DA21 CP21:CR21 CP23:CR23 CY23:DA23 DD23:DF23 DD25:DF25 CY25:DA25 CP25:CR25 CP27:CR27 CY27:DA27 DD27:DF27 DD29:DF29 CP31 CY31 DD31:DF31 DD33:DF33 CY33 CP33</xm:sqref>
        </x14:conditionalFormatting>
        <x14:conditionalFormatting xmlns:xm="http://schemas.microsoft.com/office/excel/2006/main">
          <x14:cfRule type="dataBar" id="{2245C80B-0BD6-4283-9FFB-C529C100FD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BQ6</xm:sqref>
        </x14:conditionalFormatting>
        <x14:conditionalFormatting xmlns:xm="http://schemas.microsoft.com/office/excel/2006/main">
          <x14:cfRule type="dataBar" id="{497838C5-4052-43BB-A9CE-6109E53A7E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BQ6</xm:sqref>
        </x14:conditionalFormatting>
        <x14:conditionalFormatting xmlns:xm="http://schemas.microsoft.com/office/excel/2006/main">
          <x14:cfRule type="dataBar" id="{DCEF1229-A12E-4D79-8E99-11A48A97D4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DC7:DC9</xm:sqref>
        </x14:conditionalFormatting>
        <x14:conditionalFormatting xmlns:xm="http://schemas.microsoft.com/office/excel/2006/main">
          <x14:cfRule type="dataBar" id="{CC3FE32B-C921-469E-B0D8-9DE9617D86D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DC14 DC18 DC16 DC11:DC12</xm:sqref>
        </x14:conditionalFormatting>
        <x14:conditionalFormatting xmlns:xm="http://schemas.microsoft.com/office/excel/2006/main">
          <x14:cfRule type="dataBar" id="{A7BD5FF9-7AC4-4886-A052-2D4F251927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DC21</xm:sqref>
        </x14:conditionalFormatting>
        <x14:conditionalFormatting xmlns:xm="http://schemas.microsoft.com/office/excel/2006/main">
          <x14:cfRule type="dataBar" id="{D6A73CC9-F671-4648-9DBD-D6431951F51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DC10</xm:sqref>
        </x14:conditionalFormatting>
        <x14:conditionalFormatting xmlns:xm="http://schemas.microsoft.com/office/excel/2006/main">
          <x14:cfRule type="dataBar" id="{ADEF178F-A30F-4A6C-A7D4-E757493279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DC13 DC19 DC17 DC15</xm:sqref>
        </x14:conditionalFormatting>
        <x14:conditionalFormatting xmlns:xm="http://schemas.microsoft.com/office/excel/2006/main">
          <x14:cfRule type="dataBar" id="{AB32FADC-CB24-4FE7-8DBC-7DD21F1CA2C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DC23</xm:sqref>
        </x14:conditionalFormatting>
        <x14:conditionalFormatting xmlns:xm="http://schemas.microsoft.com/office/excel/2006/main">
          <x14:cfRule type="dataBar" id="{4D3FD918-6647-4580-853F-AAE3FD94F6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DC22</xm:sqref>
        </x14:conditionalFormatting>
        <x14:conditionalFormatting xmlns:xm="http://schemas.microsoft.com/office/excel/2006/main">
          <x14:cfRule type="dataBar" id="{6C446CC0-8DC1-4BEA-B29D-6DB344DAA4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DC20</xm:sqref>
        </x14:conditionalFormatting>
        <x14:conditionalFormatting xmlns:xm="http://schemas.microsoft.com/office/excel/2006/main">
          <x14:cfRule type="dataBar" id="{8CC746A9-BED6-49AE-BA43-47FFCE878EE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DC25</xm:sqref>
        </x14:conditionalFormatting>
        <x14:conditionalFormatting xmlns:xm="http://schemas.microsoft.com/office/excel/2006/main">
          <x14:cfRule type="dataBar" id="{0339B6CF-581D-489F-B1F0-6C945AA238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DC24</xm:sqref>
        </x14:conditionalFormatting>
        <x14:conditionalFormatting xmlns:xm="http://schemas.microsoft.com/office/excel/2006/main">
          <x14:cfRule type="dataBar" id="{BF973C09-F9C3-40ED-9C18-77D9BB2888D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DC26:DC28</xm:sqref>
        </x14:conditionalFormatting>
        <x14:conditionalFormatting xmlns:xm="http://schemas.microsoft.com/office/excel/2006/main">
          <x14:cfRule type="dataBar" id="{1F31A7D2-DF5A-4F42-B1C1-BB2CB1B922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DC29:DC30</xm:sqref>
        </x14:conditionalFormatting>
        <x14:conditionalFormatting xmlns:xm="http://schemas.microsoft.com/office/excel/2006/main">
          <x14:cfRule type="dataBar" id="{03F81098-91DB-4DE8-8EB9-5F9057E5F4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DC31</xm:sqref>
        </x14:conditionalFormatting>
        <x14:conditionalFormatting xmlns:xm="http://schemas.microsoft.com/office/excel/2006/main">
          <x14:cfRule type="dataBar" id="{ACB7125F-2423-48B3-B299-62DA386AE5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DC32</xm:sqref>
        </x14:conditionalFormatting>
        <x14:conditionalFormatting xmlns:xm="http://schemas.microsoft.com/office/excel/2006/main">
          <x14:cfRule type="dataBar" id="{539ED1D0-1719-4F9A-A046-01BF5E4FC00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DC33</xm:sqref>
        </x14:conditionalFormatting>
        <x14:conditionalFormatting xmlns:xm="http://schemas.microsoft.com/office/excel/2006/main">
          <x14:cfRule type="dataBar" id="{88DDEBD3-F41A-4AD1-A294-8DB297468F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DC32</xm:sqref>
        </x14:conditionalFormatting>
        <x14:conditionalFormatting xmlns:xm="http://schemas.microsoft.com/office/excel/2006/main">
          <x14:cfRule type="dataBar" id="{187B8EF7-07A4-4316-B511-8418888552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DC33</xm:sqref>
        </x14:conditionalFormatting>
        <x14:conditionalFormatting xmlns:xm="http://schemas.microsoft.com/office/excel/2006/main">
          <x14:cfRule type="dataBar" id="{897F8043-465D-4121-BC77-E97E817FAC5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DC34</xm:sqref>
        </x14:conditionalFormatting>
        <x14:conditionalFormatting xmlns:xm="http://schemas.microsoft.com/office/excel/2006/main">
          <x14:cfRule type="dataBar" id="{E3FA7624-5BFC-43EA-BFE9-2190334F66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DC10 DC8 DC12 DC14 DC16 DC18 DC20 DC22 DC24 DC26 DC28 DC30 DC32 DC34</xm:sqref>
        </x14:conditionalFormatting>
        <x14:conditionalFormatting xmlns:xm="http://schemas.microsoft.com/office/excel/2006/main">
          <x14:cfRule type="dataBar" id="{9AFE15CE-6FA6-42E6-8ED9-679B52C7F8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DC9 DC7 DC11 DC13 DC15 DC17 DC19 DC21 DC23 DC25 DC27 DC29 DC31 DC33</xm:sqref>
        </x14:conditionalFormatting>
        <x14:conditionalFormatting xmlns:xm="http://schemas.microsoft.com/office/excel/2006/main">
          <x14:cfRule type="dataBar" id="{FFC3855F-D07A-4AFF-A353-FBDF9CCAD9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DC6</xm:sqref>
        </x14:conditionalFormatting>
        <x14:conditionalFormatting xmlns:xm="http://schemas.microsoft.com/office/excel/2006/main">
          <x14:cfRule type="dataBar" id="{0B68D838-0561-464A-9FDE-9A3F9ABF727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DC6</xm:sqref>
        </x14:conditionalFormatting>
        <x14:conditionalFormatting xmlns:xm="http://schemas.microsoft.com/office/excel/2006/main">
          <x14:cfRule type="dataBar" id="{34B3A5FD-2F49-4F2E-8EF5-AEFFFEFA74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CY32</xm:sqref>
        </x14:conditionalFormatting>
        <x14:conditionalFormatting xmlns:xm="http://schemas.microsoft.com/office/excel/2006/main">
          <x14:cfRule type="dataBar" id="{4480B9CC-6783-425C-AB0B-A30128F0D4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BW25</xm:sqref>
        </x14:conditionalFormatting>
        <x14:conditionalFormatting xmlns:xm="http://schemas.microsoft.com/office/excel/2006/main">
          <x14:cfRule type="dataBar" id="{30D56CD7-C897-4130-81D0-1AE35A2FAA5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BW25:BX25</xm:sqref>
        </x14:conditionalFormatting>
        <x14:conditionalFormatting xmlns:xm="http://schemas.microsoft.com/office/excel/2006/main">
          <x14:cfRule type="dataBar" id="{69035A77-98FA-48BA-850C-8944B93B27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BW24</xm:sqref>
        </x14:conditionalFormatting>
        <x14:conditionalFormatting xmlns:xm="http://schemas.microsoft.com/office/excel/2006/main">
          <x14:cfRule type="dataBar" id="{D4FD544C-BC9F-453B-9B0C-D73001605FB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AZ8</xm:sqref>
        </x14:conditionalFormatting>
        <x14:conditionalFormatting xmlns:xm="http://schemas.microsoft.com/office/excel/2006/main">
          <x14:cfRule type="dataBar" id="{38D0E347-9039-41A2-81B4-71944B1D1B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AZ14 AZ12 AZ10 AZ8 AZ16 AZ18</xm:sqref>
        </x14:conditionalFormatting>
        <x14:conditionalFormatting xmlns:xm="http://schemas.microsoft.com/office/excel/2006/main">
          <x14:cfRule type="dataBar" id="{FAABEF27-EE89-4D2A-A9FC-8B16FFC080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AZ23 AZ21</xm:sqref>
        </x14:conditionalFormatting>
        <x14:conditionalFormatting xmlns:xm="http://schemas.microsoft.com/office/excel/2006/main">
          <x14:cfRule type="dataBar" id="{C0992551-F260-4CFD-BC2D-52108E04680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W30:X30 AV21 AV23</xm:sqref>
        </x14:conditionalFormatting>
        <x14:conditionalFormatting xmlns:xm="http://schemas.microsoft.com/office/excel/2006/main">
          <x14:cfRule type="dataBar" id="{4192073A-A736-4938-A531-2199DB782F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DH7:DH9</xm:sqref>
        </x14:conditionalFormatting>
        <x14:conditionalFormatting xmlns:xm="http://schemas.microsoft.com/office/excel/2006/main">
          <x14:cfRule type="dataBar" id="{EBBA3FE9-F9D8-4BC2-937D-9EF4D159F5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DH11:DH19</xm:sqref>
        </x14:conditionalFormatting>
        <x14:conditionalFormatting xmlns:xm="http://schemas.microsoft.com/office/excel/2006/main">
          <x14:cfRule type="dataBar" id="{BF417062-B8A4-4103-A5A0-0E9C4A7FEB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DH10</xm:sqref>
        </x14:conditionalFormatting>
        <x14:conditionalFormatting xmlns:xm="http://schemas.microsoft.com/office/excel/2006/main">
          <x14:cfRule type="dataBar" id="{44813962-149F-48EA-BD19-CD96871030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DH6</xm:sqref>
        </x14:conditionalFormatting>
        <x14:conditionalFormatting xmlns:xm="http://schemas.microsoft.com/office/excel/2006/main">
          <x14:cfRule type="dataBar" id="{A831FE86-423C-469A-A64E-267D193BCC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DH25</xm:sqref>
        </x14:conditionalFormatting>
        <x14:conditionalFormatting xmlns:xm="http://schemas.microsoft.com/office/excel/2006/main">
          <x14:cfRule type="dataBar" id="{9670F93E-1A47-4C0B-9D2B-BF50347BAAC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DH20:DH23</xm:sqref>
        </x14:conditionalFormatting>
        <x14:conditionalFormatting xmlns:xm="http://schemas.microsoft.com/office/excel/2006/main">
          <x14:cfRule type="dataBar" id="{6DABB912-84C9-44BE-97F3-74F40F70FF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DH24</xm:sqref>
        </x14:conditionalFormatting>
        <x14:conditionalFormatting xmlns:xm="http://schemas.microsoft.com/office/excel/2006/main">
          <x14:cfRule type="dataBar" id="{740A202C-1312-44DB-9F6A-2BEBD000F8D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DH26:DH28</xm:sqref>
        </x14:conditionalFormatting>
        <x14:conditionalFormatting xmlns:xm="http://schemas.microsoft.com/office/excel/2006/main">
          <x14:cfRule type="dataBar" id="{8D6A4A74-F269-4CCF-A6D6-6415840ACD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DH29:DH30</xm:sqref>
        </x14:conditionalFormatting>
        <x14:conditionalFormatting xmlns:xm="http://schemas.microsoft.com/office/excel/2006/main">
          <x14:cfRule type="dataBar" id="{3849C301-1265-495A-B3B2-D5A8BA37582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DH31</xm:sqref>
        </x14:conditionalFormatting>
        <x14:conditionalFormatting xmlns:xm="http://schemas.microsoft.com/office/excel/2006/main">
          <x14:cfRule type="dataBar" id="{972AFBE6-568B-41CB-BAF2-3DA01649911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DH32</xm:sqref>
        </x14:conditionalFormatting>
        <x14:conditionalFormatting xmlns:xm="http://schemas.microsoft.com/office/excel/2006/main">
          <x14:cfRule type="dataBar" id="{79727CD7-49E8-4159-A4FA-1881C54C6F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DH33</xm:sqref>
        </x14:conditionalFormatting>
        <x14:conditionalFormatting xmlns:xm="http://schemas.microsoft.com/office/excel/2006/main">
          <x14:cfRule type="dataBar" id="{A841FF62-50FF-4FA7-B71C-2C91A481F20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DH34</xm:sqref>
        </x14:conditionalFormatting>
        <x14:conditionalFormatting xmlns:xm="http://schemas.microsoft.com/office/excel/2006/main">
          <x14:cfRule type="dataBar" id="{13899EB2-5B9D-4AD1-B042-62666C97D9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DI30</xm:sqref>
        </x14:conditionalFormatting>
        <x14:conditionalFormatting xmlns:xm="http://schemas.microsoft.com/office/excel/2006/main">
          <x14:cfRule type="dataBar" id="{0604B295-182A-4D96-BE55-C02E0E0AD5A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DI25</xm:sqref>
        </x14:conditionalFormatting>
        <x14:conditionalFormatting xmlns:xm="http://schemas.microsoft.com/office/excel/2006/main">
          <x14:cfRule type="dataBar" id="{086D7AA9-60EA-4913-88DD-B7E7B1FAA5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DI26</xm:sqref>
        </x14:conditionalFormatting>
        <x14:conditionalFormatting xmlns:xm="http://schemas.microsoft.com/office/excel/2006/main">
          <x14:cfRule type="dataBar" id="{983B374F-FB82-4204-9F64-C56EA7D138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DI27</xm:sqref>
        </x14:conditionalFormatting>
        <x14:conditionalFormatting xmlns:xm="http://schemas.microsoft.com/office/excel/2006/main">
          <x14:cfRule type="dataBar" id="{F74CE1CE-523D-488A-944C-698784A41A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DI28</xm:sqref>
        </x14:conditionalFormatting>
        <x14:conditionalFormatting xmlns:xm="http://schemas.microsoft.com/office/excel/2006/main">
          <x14:cfRule type="dataBar" id="{2152526F-4A19-4254-B53E-ED954B7450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DI31</xm:sqref>
        </x14:conditionalFormatting>
        <x14:conditionalFormatting xmlns:xm="http://schemas.microsoft.com/office/excel/2006/main">
          <x14:cfRule type="dataBar" id="{EF075FED-6819-4B3B-A1B8-AA10DABB4A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DI11</xm:sqref>
        </x14:conditionalFormatting>
        <x14:conditionalFormatting xmlns:xm="http://schemas.microsoft.com/office/excel/2006/main">
          <x14:cfRule type="dataBar" id="{61E4987D-1691-414E-987E-9AC604D44E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DI10</xm:sqref>
        </x14:conditionalFormatting>
        <x14:conditionalFormatting xmlns:xm="http://schemas.microsoft.com/office/excel/2006/main">
          <x14:cfRule type="dataBar" id="{9D3AC79B-28EB-4739-82E3-A79D7CA7DFF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DI7:DI9</xm:sqref>
        </x14:conditionalFormatting>
        <x14:conditionalFormatting xmlns:xm="http://schemas.microsoft.com/office/excel/2006/main">
          <x14:cfRule type="dataBar" id="{87642A40-37CC-4C0A-824A-385EA51BBF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DI6</xm:sqref>
        </x14:conditionalFormatting>
        <x14:conditionalFormatting xmlns:xm="http://schemas.microsoft.com/office/excel/2006/main">
          <x14:cfRule type="dataBar" id="{926191C8-93D3-4CE9-9C05-3C4D7140F2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DI12</xm:sqref>
        </x14:conditionalFormatting>
        <x14:conditionalFormatting xmlns:xm="http://schemas.microsoft.com/office/excel/2006/main">
          <x14:cfRule type="dataBar" id="{5AAAE3EB-82FC-4425-9656-0175B433F40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DI13</xm:sqref>
        </x14:conditionalFormatting>
        <x14:conditionalFormatting xmlns:xm="http://schemas.microsoft.com/office/excel/2006/main">
          <x14:cfRule type="dataBar" id="{4D9DE7C4-11E7-4C0A-A709-AAAE832DD5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DI14</xm:sqref>
        </x14:conditionalFormatting>
        <x14:conditionalFormatting xmlns:xm="http://schemas.microsoft.com/office/excel/2006/main">
          <x14:cfRule type="dataBar" id="{6F140A28-473A-418E-85C7-4865BE8510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DI15</xm:sqref>
        </x14:conditionalFormatting>
        <x14:conditionalFormatting xmlns:xm="http://schemas.microsoft.com/office/excel/2006/main">
          <x14:cfRule type="dataBar" id="{F133B644-F944-4A4C-8BB9-32B4ABEC115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DI16</xm:sqref>
        </x14:conditionalFormatting>
        <x14:conditionalFormatting xmlns:xm="http://schemas.microsoft.com/office/excel/2006/main">
          <x14:cfRule type="dataBar" id="{6EA5DE04-2271-4390-883B-99C210F9495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DI17</xm:sqref>
        </x14:conditionalFormatting>
        <x14:conditionalFormatting xmlns:xm="http://schemas.microsoft.com/office/excel/2006/main">
          <x14:cfRule type="dataBar" id="{CBB4633C-2358-4CC3-8106-E8BB5F58D0A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DI18</xm:sqref>
        </x14:conditionalFormatting>
        <x14:conditionalFormatting xmlns:xm="http://schemas.microsoft.com/office/excel/2006/main">
          <x14:cfRule type="dataBar" id="{2624BD69-4CA6-4993-8768-F7BFD918031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DI19</xm:sqref>
        </x14:conditionalFormatting>
        <x14:conditionalFormatting xmlns:xm="http://schemas.microsoft.com/office/excel/2006/main">
          <x14:cfRule type="dataBar" id="{03A39A98-A564-4C42-8D5A-5D4B4602F5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DI23</xm:sqref>
        </x14:conditionalFormatting>
        <x14:conditionalFormatting xmlns:xm="http://schemas.microsoft.com/office/excel/2006/main">
          <x14:cfRule type="dataBar" id="{C8FE9F68-05F0-435A-8EE0-074F0689A9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DI22</xm:sqref>
        </x14:conditionalFormatting>
        <x14:conditionalFormatting xmlns:xm="http://schemas.microsoft.com/office/excel/2006/main">
          <x14:cfRule type="dataBar" id="{00F3C430-50B6-40B0-9A6D-9031B848AB2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DI21</xm:sqref>
        </x14:conditionalFormatting>
        <x14:conditionalFormatting xmlns:xm="http://schemas.microsoft.com/office/excel/2006/main">
          <x14:cfRule type="dataBar" id="{6643C3AC-FC87-4A2B-B23E-FA52BF643C9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DI20</xm:sqref>
        </x14:conditionalFormatting>
        <x14:conditionalFormatting xmlns:xm="http://schemas.microsoft.com/office/excel/2006/main">
          <x14:cfRule type="dataBar" id="{8C8F5BDD-76C2-4BF1-B4D1-204AA476DCD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DI24</xm:sqref>
        </x14:conditionalFormatting>
        <x14:conditionalFormatting xmlns:xm="http://schemas.microsoft.com/office/excel/2006/main">
          <x14:cfRule type="dataBar" id="{805F8EF2-99C0-4631-8AEE-478C9215812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DI29</xm:sqref>
        </x14:conditionalFormatting>
        <x14:conditionalFormatting xmlns:xm="http://schemas.microsoft.com/office/excel/2006/main">
          <x14:cfRule type="dataBar" id="{67CB1897-A3CF-4FF8-91B2-8BB72F9F35A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DI32</xm:sqref>
        </x14:conditionalFormatting>
        <x14:conditionalFormatting xmlns:xm="http://schemas.microsoft.com/office/excel/2006/main">
          <x14:cfRule type="dataBar" id="{FD669846-2FC3-442F-879C-B64892D6944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DI33</xm:sqref>
        </x14:conditionalFormatting>
        <x14:conditionalFormatting xmlns:xm="http://schemas.microsoft.com/office/excel/2006/main">
          <x14:cfRule type="dataBar" id="{6FBD1117-5457-4EBE-A1CE-F399BD816F6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DI34</xm:sqref>
        </x14:conditionalFormatting>
        <x14:conditionalFormatting xmlns:xm="http://schemas.microsoft.com/office/excel/2006/main">
          <x14:cfRule type="dataBar" id="{1A619106-031C-4D9A-8E72-0BD1D543CB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DJ34</xm:sqref>
        </x14:conditionalFormatting>
        <x14:conditionalFormatting xmlns:xm="http://schemas.microsoft.com/office/excel/2006/main">
          <x14:cfRule type="dataBar" id="{C99ABEA2-A695-4525-B5F5-52AA3C2C187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DJ32</xm:sqref>
        </x14:conditionalFormatting>
        <x14:conditionalFormatting xmlns:xm="http://schemas.microsoft.com/office/excel/2006/main">
          <x14:cfRule type="dataBar" id="{C636D6AD-05D9-4D9A-8C3E-EED6BBD4CC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DJ31</xm:sqref>
        </x14:conditionalFormatting>
        <x14:conditionalFormatting xmlns:xm="http://schemas.microsoft.com/office/excel/2006/main">
          <x14:cfRule type="dataBar" id="{D46DF35C-DEE8-42E0-9802-DC37F38581B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DJ33</xm:sqref>
        </x14:conditionalFormatting>
        <x14:conditionalFormatting xmlns:xm="http://schemas.microsoft.com/office/excel/2006/main">
          <x14:cfRule type="dataBar" id="{86D0B098-CCD3-4624-9894-34664172DF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DJ29</xm:sqref>
        </x14:conditionalFormatting>
        <x14:conditionalFormatting xmlns:xm="http://schemas.microsoft.com/office/excel/2006/main">
          <x14:cfRule type="dataBar" id="{59AB0C0C-8BBF-4562-9A20-AAA0B0A8A9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DJ12:DJ19</xm:sqref>
        </x14:conditionalFormatting>
        <x14:conditionalFormatting xmlns:xm="http://schemas.microsoft.com/office/excel/2006/main">
          <x14:cfRule type="dataBar" id="{34C3235E-77CB-4373-82C9-7681FC5691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DJ11</xm:sqref>
        </x14:conditionalFormatting>
        <x14:conditionalFormatting xmlns:xm="http://schemas.microsoft.com/office/excel/2006/main">
          <x14:cfRule type="dataBar" id="{0CA1BE91-9EEE-4F06-BC09-7F7F85D6AE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DJ22</xm:sqref>
        </x14:conditionalFormatting>
        <x14:conditionalFormatting xmlns:xm="http://schemas.microsoft.com/office/excel/2006/main">
          <x14:cfRule type="dataBar" id="{EA3705F3-37CE-410F-B643-A0D8AD41E2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DJ23</xm:sqref>
        </x14:conditionalFormatting>
        <x14:conditionalFormatting xmlns:xm="http://schemas.microsoft.com/office/excel/2006/main">
          <x14:cfRule type="dataBar" id="{BB5382A3-3709-4605-B79E-D87EB46BA24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DJ20</xm:sqref>
        </x14:conditionalFormatting>
        <x14:conditionalFormatting xmlns:xm="http://schemas.microsoft.com/office/excel/2006/main">
          <x14:cfRule type="dataBar" id="{449B149E-98C2-49FC-B7D7-08B30FE0918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DJ21</xm:sqref>
        </x14:conditionalFormatting>
        <x14:conditionalFormatting xmlns:xm="http://schemas.microsoft.com/office/excel/2006/main">
          <x14:cfRule type="dataBar" id="{11E58DF4-C139-4728-8564-082C5BC659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DJ10</xm:sqref>
        </x14:conditionalFormatting>
        <x14:conditionalFormatting xmlns:xm="http://schemas.microsoft.com/office/excel/2006/main">
          <x14:cfRule type="dataBar" id="{BA008DB9-DEC6-4534-B7BE-075D7F0A8DE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DJ7:DJ9</xm:sqref>
        </x14:conditionalFormatting>
        <x14:conditionalFormatting xmlns:xm="http://schemas.microsoft.com/office/excel/2006/main">
          <x14:cfRule type="dataBar" id="{12A90824-2CD5-47A9-9520-A193F7D22D2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DJ6</xm:sqref>
        </x14:conditionalFormatting>
        <x14:conditionalFormatting xmlns:xm="http://schemas.microsoft.com/office/excel/2006/main">
          <x14:cfRule type="dataBar" id="{C9ABCC2F-6D33-42BD-8AC2-3C5DD003EE2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DJ24</xm:sqref>
        </x14:conditionalFormatting>
        <x14:conditionalFormatting xmlns:xm="http://schemas.microsoft.com/office/excel/2006/main">
          <x14:cfRule type="dataBar" id="{2B9E11E5-E961-4090-BF5F-83B7F249A23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DH6:DJ6 DH8:DJ8 DH10:DJ10 DH12:DJ12 DH14:DJ14 DH16:DJ16 DH18:DJ18 DH20:DJ20 DH22:DJ22 DH24:DJ24 DH26:DJ26 DH28:DJ28 DH30:DJ30 DH32:DJ32 DH34:DJ34</xm:sqref>
        </x14:conditionalFormatting>
        <x14:conditionalFormatting xmlns:xm="http://schemas.microsoft.com/office/excel/2006/main">
          <x14:cfRule type="dataBar" id="{D97FA612-D90A-40AF-A0A0-EF817528FE9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DH33:DJ33 DH31:DJ31 DH29:DJ29 DH27:DJ27 DH25:DJ25 DH23:DJ23 DH21:DJ21 DH19:DJ19 DH17:DJ17 DH15:DJ15 DH13:DJ13 DH11:DJ11 DH9:DJ9 DH7:DJ7</xm:sqref>
        </x14:conditionalFormatting>
        <x14:conditionalFormatting xmlns:xm="http://schemas.microsoft.com/office/excel/2006/main">
          <x14:cfRule type="dataBar" id="{CB7F596E-8F69-490E-9C3B-9882505DD8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DL14 DL18 DL16 DL11:DL12</xm:sqref>
        </x14:conditionalFormatting>
        <x14:conditionalFormatting xmlns:xm="http://schemas.microsoft.com/office/excel/2006/main">
          <x14:cfRule type="dataBar" id="{07935DC1-D44B-411C-83C7-2F2121A3825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DL21</xm:sqref>
        </x14:conditionalFormatting>
        <x14:conditionalFormatting xmlns:xm="http://schemas.microsoft.com/office/excel/2006/main">
          <x14:cfRule type="dataBar" id="{F47C217B-B1A1-4158-9746-F9288531DA7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DL19 DL13 DL17 DL15</xm:sqref>
        </x14:conditionalFormatting>
        <x14:conditionalFormatting xmlns:xm="http://schemas.microsoft.com/office/excel/2006/main">
          <x14:cfRule type="dataBar" id="{B0829963-DB0E-4EA6-BEF4-7C747985223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DL23</xm:sqref>
        </x14:conditionalFormatting>
        <x14:conditionalFormatting xmlns:xm="http://schemas.microsoft.com/office/excel/2006/main">
          <x14:cfRule type="dataBar" id="{E8C79ECC-3CCB-42D6-961C-ADB994066A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DL10</xm:sqref>
        </x14:conditionalFormatting>
        <x14:conditionalFormatting xmlns:xm="http://schemas.microsoft.com/office/excel/2006/main">
          <x14:cfRule type="dataBar" id="{188A7BC6-3F7F-412C-9348-BECE97C94C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DL7:DL9</xm:sqref>
        </x14:conditionalFormatting>
        <x14:conditionalFormatting xmlns:xm="http://schemas.microsoft.com/office/excel/2006/main">
          <x14:cfRule type="dataBar" id="{31E54C46-410F-4CF2-B46A-1D310B813D9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DL6</xm:sqref>
        </x14:conditionalFormatting>
        <x14:conditionalFormatting xmlns:xm="http://schemas.microsoft.com/office/excel/2006/main">
          <x14:cfRule type="dataBar" id="{7C03FBC0-4178-476F-BBCF-6C5DE1775F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DL22</xm:sqref>
        </x14:conditionalFormatting>
        <x14:conditionalFormatting xmlns:xm="http://schemas.microsoft.com/office/excel/2006/main">
          <x14:cfRule type="dataBar" id="{2C8E8CD5-F70A-457B-81B7-C651048F44D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DL20</xm:sqref>
        </x14:conditionalFormatting>
        <x14:conditionalFormatting xmlns:xm="http://schemas.microsoft.com/office/excel/2006/main">
          <x14:cfRule type="dataBar" id="{DCBE3EAA-B520-4444-BC07-8B6B513A03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DL24</xm:sqref>
        </x14:conditionalFormatting>
        <x14:conditionalFormatting xmlns:xm="http://schemas.microsoft.com/office/excel/2006/main">
          <x14:cfRule type="dataBar" id="{EE7CC28B-4426-4FFE-ADC4-ACF34612382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DL30</xm:sqref>
        </x14:conditionalFormatting>
        <x14:conditionalFormatting xmlns:xm="http://schemas.microsoft.com/office/excel/2006/main">
          <x14:cfRule type="dataBar" id="{3E826F58-80A5-470A-A4BC-94BBD7629A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DL31</xm:sqref>
        </x14:conditionalFormatting>
        <x14:conditionalFormatting xmlns:xm="http://schemas.microsoft.com/office/excel/2006/main">
          <x14:cfRule type="dataBar" id="{7CF6A4E2-49EF-4A92-A9E2-5E9251E351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DL33</xm:sqref>
        </x14:conditionalFormatting>
        <x14:conditionalFormatting xmlns:xm="http://schemas.microsoft.com/office/excel/2006/main">
          <x14:cfRule type="dataBar" id="{9A65D9CE-12FB-4941-92DC-6924E618BBC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DL34</xm:sqref>
        </x14:conditionalFormatting>
        <x14:conditionalFormatting xmlns:xm="http://schemas.microsoft.com/office/excel/2006/main">
          <x14:cfRule type="dataBar" id="{7B207FF4-05E3-4128-92FD-EE48B06B6C5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DM34</xm:sqref>
        </x14:conditionalFormatting>
        <x14:conditionalFormatting xmlns:xm="http://schemas.microsoft.com/office/excel/2006/main">
          <x14:cfRule type="dataBar" id="{F3C6A5BE-3C5C-40DF-8BFA-764ABA35852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DM25</xm:sqref>
        </x14:conditionalFormatting>
        <x14:conditionalFormatting xmlns:xm="http://schemas.microsoft.com/office/excel/2006/main">
          <x14:cfRule type="dataBar" id="{71D06C30-F4D2-490A-8003-414AFE92FF6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DL27</xm:sqref>
        </x14:conditionalFormatting>
        <x14:conditionalFormatting xmlns:xm="http://schemas.microsoft.com/office/excel/2006/main">
          <x14:cfRule type="dataBar" id="{1793FB6D-2E1D-4AB0-BBB4-8506CCB2C26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DM30</xm:sqref>
        </x14:conditionalFormatting>
        <x14:conditionalFormatting xmlns:xm="http://schemas.microsoft.com/office/excel/2006/main">
          <x14:cfRule type="dataBar" id="{CF22F589-E5F1-4A0B-8600-4CBD9E1746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DL25</xm:sqref>
        </x14:conditionalFormatting>
        <x14:conditionalFormatting xmlns:xm="http://schemas.microsoft.com/office/excel/2006/main">
          <x14:cfRule type="dataBar" id="{674D7527-C053-4040-9519-19EBA1C818F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DL26</xm:sqref>
        </x14:conditionalFormatting>
        <x14:conditionalFormatting xmlns:xm="http://schemas.microsoft.com/office/excel/2006/main">
          <x14:cfRule type="dataBar" id="{DA9F4067-5B71-4998-93D4-41D685CC3C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DM26</xm:sqref>
        </x14:conditionalFormatting>
        <x14:conditionalFormatting xmlns:xm="http://schemas.microsoft.com/office/excel/2006/main">
          <x14:cfRule type="dataBar" id="{847B0EE0-4159-4251-8833-7A6A6AB6EB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DM27</xm:sqref>
        </x14:conditionalFormatting>
        <x14:conditionalFormatting xmlns:xm="http://schemas.microsoft.com/office/excel/2006/main">
          <x14:cfRule type="dataBar" id="{47024AEA-B8F1-45CA-9728-DB1252F2A8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DM31</xm:sqref>
        </x14:conditionalFormatting>
        <x14:conditionalFormatting xmlns:xm="http://schemas.microsoft.com/office/excel/2006/main">
          <x14:cfRule type="dataBar" id="{6770BE91-9170-4B7E-905B-1C1070119AA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DM11</xm:sqref>
        </x14:conditionalFormatting>
        <x14:conditionalFormatting xmlns:xm="http://schemas.microsoft.com/office/excel/2006/main">
          <x14:cfRule type="dataBar" id="{4EB3EF54-45E8-4281-91D2-3132760ED6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DM10</xm:sqref>
        </x14:conditionalFormatting>
        <x14:conditionalFormatting xmlns:xm="http://schemas.microsoft.com/office/excel/2006/main">
          <x14:cfRule type="dataBar" id="{087939E3-F5A2-4069-B33C-1BE8ED8C11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DM7:DM9</xm:sqref>
        </x14:conditionalFormatting>
        <x14:conditionalFormatting xmlns:xm="http://schemas.microsoft.com/office/excel/2006/main">
          <x14:cfRule type="dataBar" id="{BECD9599-22EF-4ED8-B5AF-AB9D9BA56CB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DM6</xm:sqref>
        </x14:conditionalFormatting>
        <x14:conditionalFormatting xmlns:xm="http://schemas.microsoft.com/office/excel/2006/main">
          <x14:cfRule type="dataBar" id="{13BA69BE-62EE-44C4-B196-4B6E1B6376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DM12</xm:sqref>
        </x14:conditionalFormatting>
        <x14:conditionalFormatting xmlns:xm="http://schemas.microsoft.com/office/excel/2006/main">
          <x14:cfRule type="dataBar" id="{4C2B52F6-8232-4E35-90A8-62369225D5F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DM13</xm:sqref>
        </x14:conditionalFormatting>
        <x14:conditionalFormatting xmlns:xm="http://schemas.microsoft.com/office/excel/2006/main">
          <x14:cfRule type="dataBar" id="{99481A9E-5519-4914-9CB2-BA81FC38074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DM14</xm:sqref>
        </x14:conditionalFormatting>
        <x14:conditionalFormatting xmlns:xm="http://schemas.microsoft.com/office/excel/2006/main">
          <x14:cfRule type="dataBar" id="{4ADD9631-B809-4CF9-8CCE-340EE09B237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DM15</xm:sqref>
        </x14:conditionalFormatting>
        <x14:conditionalFormatting xmlns:xm="http://schemas.microsoft.com/office/excel/2006/main">
          <x14:cfRule type="dataBar" id="{98B760E8-2D17-4D6C-A3FC-DC13B81E9B6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DM16</xm:sqref>
        </x14:conditionalFormatting>
        <x14:conditionalFormatting xmlns:xm="http://schemas.microsoft.com/office/excel/2006/main">
          <x14:cfRule type="dataBar" id="{805C07BA-E06D-45DA-8398-B0381C4F0C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DM17</xm:sqref>
        </x14:conditionalFormatting>
        <x14:conditionalFormatting xmlns:xm="http://schemas.microsoft.com/office/excel/2006/main">
          <x14:cfRule type="dataBar" id="{F1FAFA76-49BB-4548-85F1-8546A41B74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DM18</xm:sqref>
        </x14:conditionalFormatting>
        <x14:conditionalFormatting xmlns:xm="http://schemas.microsoft.com/office/excel/2006/main">
          <x14:cfRule type="dataBar" id="{F01593CC-F5D7-4D27-9B1B-12A0072B84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DM19</xm:sqref>
        </x14:conditionalFormatting>
        <x14:conditionalFormatting xmlns:xm="http://schemas.microsoft.com/office/excel/2006/main">
          <x14:cfRule type="dataBar" id="{FADC467B-E105-4A81-972B-2C4B50E358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DM23</xm:sqref>
        </x14:conditionalFormatting>
        <x14:conditionalFormatting xmlns:xm="http://schemas.microsoft.com/office/excel/2006/main">
          <x14:cfRule type="dataBar" id="{7B93D727-42C6-467E-9DF9-499D3D53B5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DM22</xm:sqref>
        </x14:conditionalFormatting>
        <x14:conditionalFormatting xmlns:xm="http://schemas.microsoft.com/office/excel/2006/main">
          <x14:cfRule type="dataBar" id="{8DD27DE3-4AFB-4B72-AAE5-CD8AE7CEA56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DM21</xm:sqref>
        </x14:conditionalFormatting>
        <x14:conditionalFormatting xmlns:xm="http://schemas.microsoft.com/office/excel/2006/main">
          <x14:cfRule type="dataBar" id="{0785A73E-E9BC-4F97-AB8C-D4A81ACC21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DM20</xm:sqref>
        </x14:conditionalFormatting>
        <x14:conditionalFormatting xmlns:xm="http://schemas.microsoft.com/office/excel/2006/main">
          <x14:cfRule type="dataBar" id="{23F54B66-5E4A-479D-8788-FE6198E38F3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DM24</xm:sqref>
        </x14:conditionalFormatting>
        <x14:conditionalFormatting xmlns:xm="http://schemas.microsoft.com/office/excel/2006/main">
          <x14:cfRule type="dataBar" id="{13CBBC92-9730-4F4B-AE9E-59F0066826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DN12:DN19</xm:sqref>
        </x14:conditionalFormatting>
        <x14:conditionalFormatting xmlns:xm="http://schemas.microsoft.com/office/excel/2006/main">
          <x14:cfRule type="dataBar" id="{1C78B0DC-4EFD-4CF8-A678-276DFC82082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DN11</xm:sqref>
        </x14:conditionalFormatting>
        <x14:conditionalFormatting xmlns:xm="http://schemas.microsoft.com/office/excel/2006/main">
          <x14:cfRule type="dataBar" id="{62E5164A-3D19-4F4F-B9CC-C377EAD49B5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DN22</xm:sqref>
        </x14:conditionalFormatting>
        <x14:conditionalFormatting xmlns:xm="http://schemas.microsoft.com/office/excel/2006/main">
          <x14:cfRule type="dataBar" id="{45801B06-533F-4340-844E-8B9B3224CB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DN23</xm:sqref>
        </x14:conditionalFormatting>
        <x14:conditionalFormatting xmlns:xm="http://schemas.microsoft.com/office/excel/2006/main">
          <x14:cfRule type="dataBar" id="{B18080E0-4FDE-493E-8BAF-F28C194D69C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DN20</xm:sqref>
        </x14:conditionalFormatting>
        <x14:conditionalFormatting xmlns:xm="http://schemas.microsoft.com/office/excel/2006/main">
          <x14:cfRule type="dataBar" id="{1ECBCD5D-1C80-4F69-8DEF-45397307FE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DN21</xm:sqref>
        </x14:conditionalFormatting>
        <x14:conditionalFormatting xmlns:xm="http://schemas.microsoft.com/office/excel/2006/main">
          <x14:cfRule type="dataBar" id="{DB4CB0D8-7BB5-41C8-8098-8EC4A502BE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DN24</xm:sqref>
        </x14:conditionalFormatting>
        <x14:conditionalFormatting xmlns:xm="http://schemas.microsoft.com/office/excel/2006/main">
          <x14:cfRule type="dataBar" id="{CC5E33E9-4FA0-4CA2-904B-4219D8D9068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DN10</xm:sqref>
        </x14:conditionalFormatting>
        <x14:conditionalFormatting xmlns:xm="http://schemas.microsoft.com/office/excel/2006/main">
          <x14:cfRule type="dataBar" id="{BA4A0327-1254-44CE-8EFD-AC4EF8DFE28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DN7:DN9</xm:sqref>
        </x14:conditionalFormatting>
        <x14:conditionalFormatting xmlns:xm="http://schemas.microsoft.com/office/excel/2006/main">
          <x14:cfRule type="dataBar" id="{442F3E1C-1C11-45F5-9A2F-AA195FCEF5B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DN6</xm:sqref>
        </x14:conditionalFormatting>
        <x14:conditionalFormatting xmlns:xm="http://schemas.microsoft.com/office/excel/2006/main">
          <x14:cfRule type="dataBar" id="{BBAD1119-CB1F-4AE7-BE4E-9B95884BF90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DN34</xm:sqref>
        </x14:conditionalFormatting>
        <x14:conditionalFormatting xmlns:xm="http://schemas.microsoft.com/office/excel/2006/main">
          <x14:cfRule type="dataBar" id="{CDDEDDE1-BE93-4F6E-B8AB-BDE3656F707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DL6:DN6 DL8:DN8 DL10:DN10 DL12:DN12 DL14:DN14 DL16:DN16 DL18:DN18 DL20:DN20 DL22:DN22 DL24:DN24 DL26:DN26 DL30:DN30 DL34:DN34</xm:sqref>
        </x14:conditionalFormatting>
        <x14:conditionalFormatting xmlns:xm="http://schemas.microsoft.com/office/excel/2006/main">
          <x14:cfRule type="dataBar" id="{D38107CF-1876-4807-913A-88A3C301E1A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DL33 DL31 DL27:DN27 DL25:DN25 DL23:DN23 DL21:DN21 DL19:DN19 DL17:DN17 DL15:DN15 DL13:DN13 DL11:DN11 DL9:DN9 DL7:DN7</xm:sqref>
        </x14:conditionalFormatting>
        <x14:conditionalFormatting xmlns:xm="http://schemas.microsoft.com/office/excel/2006/main">
          <x14:cfRule type="dataBar" id="{D944981D-4E1A-4C1D-8D8E-DCA2FF1506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DU25</xm:sqref>
        </x14:conditionalFormatting>
        <x14:conditionalFormatting xmlns:xm="http://schemas.microsoft.com/office/excel/2006/main">
          <x14:cfRule type="dataBar" id="{EFAF215B-04FF-47C5-93F8-EFCAA57A806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DU26</xm:sqref>
        </x14:conditionalFormatting>
        <x14:conditionalFormatting xmlns:xm="http://schemas.microsoft.com/office/excel/2006/main">
          <x14:cfRule type="dataBar" id="{01A34BB0-EDD0-484F-B22F-6448855F8F3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DU27</xm:sqref>
        </x14:conditionalFormatting>
        <x14:conditionalFormatting xmlns:xm="http://schemas.microsoft.com/office/excel/2006/main">
          <x14:cfRule type="dataBar" id="{8231F630-8123-4AE5-A8C3-47233F1A950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DU28</xm:sqref>
        </x14:conditionalFormatting>
        <x14:conditionalFormatting xmlns:xm="http://schemas.microsoft.com/office/excel/2006/main">
          <x14:cfRule type="dataBar" id="{D95BDA16-838A-4DF9-83BF-948FEE257A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DU11</xm:sqref>
        </x14:conditionalFormatting>
        <x14:conditionalFormatting xmlns:xm="http://schemas.microsoft.com/office/excel/2006/main">
          <x14:cfRule type="dataBar" id="{6546E67B-C443-4725-9504-B1E01B128B3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DU10</xm:sqref>
        </x14:conditionalFormatting>
        <x14:conditionalFormatting xmlns:xm="http://schemas.microsoft.com/office/excel/2006/main">
          <x14:cfRule type="dataBar" id="{91D5F9EA-1A93-48B7-B62D-29FA0FF925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DU7:DU9</xm:sqref>
        </x14:conditionalFormatting>
        <x14:conditionalFormatting xmlns:xm="http://schemas.microsoft.com/office/excel/2006/main">
          <x14:cfRule type="dataBar" id="{30B51FFD-02B1-417D-86C1-4EE34C3BA2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DU6</xm:sqref>
        </x14:conditionalFormatting>
        <x14:conditionalFormatting xmlns:xm="http://schemas.microsoft.com/office/excel/2006/main">
          <x14:cfRule type="dataBar" id="{5E53FE47-BD07-47AA-945F-D2B643D3918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DU13</xm:sqref>
        </x14:conditionalFormatting>
        <x14:conditionalFormatting xmlns:xm="http://schemas.microsoft.com/office/excel/2006/main">
          <x14:cfRule type="dataBar" id="{9C28FE8D-98DA-49C3-B0C2-36DF13266BC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DU12</xm:sqref>
        </x14:conditionalFormatting>
        <x14:conditionalFormatting xmlns:xm="http://schemas.microsoft.com/office/excel/2006/main">
          <x14:cfRule type="dataBar" id="{A28EE5FF-22A5-46AC-BABF-07FB869FC35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DU14</xm:sqref>
        </x14:conditionalFormatting>
        <x14:conditionalFormatting xmlns:xm="http://schemas.microsoft.com/office/excel/2006/main">
          <x14:cfRule type="dataBar" id="{85FD237A-EC4F-48B0-A2FD-D226B9DD26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DU15</xm:sqref>
        </x14:conditionalFormatting>
        <x14:conditionalFormatting xmlns:xm="http://schemas.microsoft.com/office/excel/2006/main">
          <x14:cfRule type="dataBar" id="{30C17AB3-A8D0-49E9-8F94-E1896BF64A3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DU16</xm:sqref>
        </x14:conditionalFormatting>
        <x14:conditionalFormatting xmlns:xm="http://schemas.microsoft.com/office/excel/2006/main">
          <x14:cfRule type="dataBar" id="{C0ABED97-D2E9-48F5-B6C3-4228A708D4E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DU17</xm:sqref>
        </x14:conditionalFormatting>
        <x14:conditionalFormatting xmlns:xm="http://schemas.microsoft.com/office/excel/2006/main">
          <x14:cfRule type="dataBar" id="{2F8CCB81-D1BF-4BEA-A374-CA303738632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DU18</xm:sqref>
        </x14:conditionalFormatting>
        <x14:conditionalFormatting xmlns:xm="http://schemas.microsoft.com/office/excel/2006/main">
          <x14:cfRule type="dataBar" id="{AD9F6EC5-551C-4396-A4EC-BB31F990DC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DU19</xm:sqref>
        </x14:conditionalFormatting>
        <x14:conditionalFormatting xmlns:xm="http://schemas.microsoft.com/office/excel/2006/main">
          <x14:cfRule type="dataBar" id="{9F4C7B64-CA89-4805-97BC-F297DC8CF14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DU20</xm:sqref>
        </x14:conditionalFormatting>
        <x14:conditionalFormatting xmlns:xm="http://schemas.microsoft.com/office/excel/2006/main">
          <x14:cfRule type="dataBar" id="{F4F36946-1EA4-42F1-BD93-03CCC6E93E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DU21</xm:sqref>
        </x14:conditionalFormatting>
        <x14:conditionalFormatting xmlns:xm="http://schemas.microsoft.com/office/excel/2006/main">
          <x14:cfRule type="dataBar" id="{592EC109-08E9-49E3-9DE9-5296804F32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DU22</xm:sqref>
        </x14:conditionalFormatting>
        <x14:conditionalFormatting xmlns:xm="http://schemas.microsoft.com/office/excel/2006/main">
          <x14:cfRule type="dataBar" id="{605F671C-06CA-4B4F-8D34-47994ECB14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DU23</xm:sqref>
        </x14:conditionalFormatting>
        <x14:conditionalFormatting xmlns:xm="http://schemas.microsoft.com/office/excel/2006/main">
          <x14:cfRule type="dataBar" id="{485D1941-9D15-4859-8BBA-3EFC5A1B34D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DU24</xm:sqref>
        </x14:conditionalFormatting>
        <x14:conditionalFormatting xmlns:xm="http://schemas.microsoft.com/office/excel/2006/main">
          <x14:cfRule type="dataBar" id="{217186CE-F0FD-46EB-A2F0-BF222D4748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DU29</xm:sqref>
        </x14:conditionalFormatting>
        <x14:conditionalFormatting xmlns:xm="http://schemas.microsoft.com/office/excel/2006/main">
          <x14:cfRule type="dataBar" id="{160ECCD8-FD06-423C-AC5C-507492F9A05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DU30</xm:sqref>
        </x14:conditionalFormatting>
        <x14:conditionalFormatting xmlns:xm="http://schemas.microsoft.com/office/excel/2006/main">
          <x14:cfRule type="dataBar" id="{B8D3CBCA-FEAB-47B2-8903-1D5AB0F2368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DU32</xm:sqref>
        </x14:conditionalFormatting>
        <x14:conditionalFormatting xmlns:xm="http://schemas.microsoft.com/office/excel/2006/main">
          <x14:cfRule type="dataBar" id="{E3245FDD-A537-49B0-B2FD-ABBDFB2EC3B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DU31</xm:sqref>
        </x14:conditionalFormatting>
        <x14:conditionalFormatting xmlns:xm="http://schemas.microsoft.com/office/excel/2006/main">
          <x14:cfRule type="dataBar" id="{643CA894-3AAC-43B2-B967-47EDC42858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DU33</xm:sqref>
        </x14:conditionalFormatting>
        <x14:conditionalFormatting xmlns:xm="http://schemas.microsoft.com/office/excel/2006/main">
          <x14:cfRule type="dataBar" id="{22EFB733-A0FE-4A62-81A6-8C3137FCAA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DU33</xm:sqref>
        </x14:conditionalFormatting>
        <x14:conditionalFormatting xmlns:xm="http://schemas.microsoft.com/office/excel/2006/main">
          <x14:cfRule type="dataBar" id="{C430914B-42D1-43A7-8103-34EB6E4F858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DU34</xm:sqref>
        </x14:conditionalFormatting>
        <x14:conditionalFormatting xmlns:xm="http://schemas.microsoft.com/office/excel/2006/main">
          <x14:cfRule type="dataBar" id="{41F28F61-5589-4277-AF46-6ED6A2773EE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DV11:DV19</xm:sqref>
        </x14:conditionalFormatting>
        <x14:conditionalFormatting xmlns:xm="http://schemas.microsoft.com/office/excel/2006/main">
          <x14:cfRule type="dataBar" id="{D41DD380-F4D5-4948-8014-77B0D6CE884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DV22</xm:sqref>
        </x14:conditionalFormatting>
        <x14:conditionalFormatting xmlns:xm="http://schemas.microsoft.com/office/excel/2006/main">
          <x14:cfRule type="dataBar" id="{3C057DE9-0689-4324-AFAD-E2711F6C3C5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DV23</xm:sqref>
        </x14:conditionalFormatting>
        <x14:conditionalFormatting xmlns:xm="http://schemas.microsoft.com/office/excel/2006/main">
          <x14:cfRule type="dataBar" id="{83250D61-3EFD-4D07-A305-26B7A15625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DV20</xm:sqref>
        </x14:conditionalFormatting>
        <x14:conditionalFormatting xmlns:xm="http://schemas.microsoft.com/office/excel/2006/main">
          <x14:cfRule type="dataBar" id="{21EC2F7B-8A62-4313-94C8-4B77CBBF1AC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DV21</xm:sqref>
        </x14:conditionalFormatting>
        <x14:conditionalFormatting xmlns:xm="http://schemas.microsoft.com/office/excel/2006/main">
          <x14:cfRule type="dataBar" id="{C2F7E82B-2D79-4E61-8F3F-008682EE04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DV10</xm:sqref>
        </x14:conditionalFormatting>
        <x14:conditionalFormatting xmlns:xm="http://schemas.microsoft.com/office/excel/2006/main">
          <x14:cfRule type="dataBar" id="{3C1AE492-7D95-44B0-870B-A89D3F49CFB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DV7:DV9</xm:sqref>
        </x14:conditionalFormatting>
        <x14:conditionalFormatting xmlns:xm="http://schemas.microsoft.com/office/excel/2006/main">
          <x14:cfRule type="dataBar" id="{8BC1F9EF-E615-4977-B97C-7941B068F26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DV6</xm:sqref>
        </x14:conditionalFormatting>
        <x14:conditionalFormatting xmlns:xm="http://schemas.microsoft.com/office/excel/2006/main">
          <x14:cfRule type="dataBar" id="{FC9E43CD-48F2-4F5A-AC6E-95247140556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DV24</xm:sqref>
        </x14:conditionalFormatting>
        <x14:conditionalFormatting xmlns:xm="http://schemas.microsoft.com/office/excel/2006/main">
          <x14:cfRule type="dataBar" id="{42C37B64-B8C5-46EF-81BA-F86B7A837DF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DV29</xm:sqref>
        </x14:conditionalFormatting>
        <x14:conditionalFormatting xmlns:xm="http://schemas.microsoft.com/office/excel/2006/main">
          <x14:cfRule type="dataBar" id="{02D11B16-3AFC-4268-AE73-EA03E22119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DV32</xm:sqref>
        </x14:conditionalFormatting>
        <x14:conditionalFormatting xmlns:xm="http://schemas.microsoft.com/office/excel/2006/main">
          <x14:cfRule type="dataBar" id="{7E008890-FEE5-479A-B14D-672C668311E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DV31</xm:sqref>
        </x14:conditionalFormatting>
        <x14:conditionalFormatting xmlns:xm="http://schemas.microsoft.com/office/excel/2006/main">
          <x14:cfRule type="dataBar" id="{88473F25-AF68-402C-B5C6-D0D5DFD385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DV33</xm:sqref>
        </x14:conditionalFormatting>
        <x14:conditionalFormatting xmlns:xm="http://schemas.microsoft.com/office/excel/2006/main">
          <x14:cfRule type="dataBar" id="{1AE084A0-BEE2-4868-8F18-51F9BE69AFB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DV34</xm:sqref>
        </x14:conditionalFormatting>
        <x14:conditionalFormatting xmlns:xm="http://schemas.microsoft.com/office/excel/2006/main">
          <x14:cfRule type="dataBar" id="{98259D59-A1F0-4768-BC68-2B28B31ECA6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DU6:DV6 DU8:DV8 DU10:DV10 DU12:DV12 DU14:DV14 DU16:DV16 DU18:DV18 DU20:DV20 DU22:DV22 DU24:DV24 DU26:DV26 DU28:DV28 DU30:DV30 DU32:DV32 DU34:DV34</xm:sqref>
        </x14:conditionalFormatting>
        <x14:conditionalFormatting xmlns:xm="http://schemas.microsoft.com/office/excel/2006/main">
          <x14:cfRule type="dataBar" id="{B0BE096A-6C0E-41E0-A492-386BC98E993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DU7:DV7 DU9:DV9 DU11:DV11 DU13:DV13 DU15:DV15 DU17:DV17 DU19:DV19 DU21:DV21 DU23:DV23 DU25:DV25 DU27:DV27 DU29:DV29 DU31:DV31 DU33:DV33</xm:sqref>
        </x14:conditionalFormatting>
        <x14:conditionalFormatting xmlns:xm="http://schemas.microsoft.com/office/excel/2006/main">
          <x14:cfRule type="dataBar" id="{1B7DE5CB-9A36-41D6-B2A9-B3F46148076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DT7:DT9</xm:sqref>
        </x14:conditionalFormatting>
        <x14:conditionalFormatting xmlns:xm="http://schemas.microsoft.com/office/excel/2006/main">
          <x14:cfRule type="dataBar" id="{3E7BEB39-7EFE-428C-AED3-0EC2E20AD43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DT18 DT14 DT16 DT11:DT12</xm:sqref>
        </x14:conditionalFormatting>
        <x14:conditionalFormatting xmlns:xm="http://schemas.microsoft.com/office/excel/2006/main">
          <x14:cfRule type="dataBar" id="{41496463-E19F-4DDF-8AFD-A3F2D2F4AF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DT21</xm:sqref>
        </x14:conditionalFormatting>
        <x14:conditionalFormatting xmlns:xm="http://schemas.microsoft.com/office/excel/2006/main">
          <x14:cfRule type="dataBar" id="{E8B868BB-8918-4FE3-A382-EA3DD3A0DF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DT10</xm:sqref>
        </x14:conditionalFormatting>
        <x14:conditionalFormatting xmlns:xm="http://schemas.microsoft.com/office/excel/2006/main">
          <x14:cfRule type="dataBar" id="{D470228E-7F2E-4154-88E8-B1E164A7212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DT19 DT13 DT17 DT15</xm:sqref>
        </x14:conditionalFormatting>
        <x14:conditionalFormatting xmlns:xm="http://schemas.microsoft.com/office/excel/2006/main">
          <x14:cfRule type="dataBar" id="{47D28E00-0F01-46D7-A8EE-98EF1DF0D5D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DT23</xm:sqref>
        </x14:conditionalFormatting>
        <x14:conditionalFormatting xmlns:xm="http://schemas.microsoft.com/office/excel/2006/main">
          <x14:cfRule type="dataBar" id="{92609DF8-B06B-48BA-8104-4A236607F8A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DT22</xm:sqref>
        </x14:conditionalFormatting>
        <x14:conditionalFormatting xmlns:xm="http://schemas.microsoft.com/office/excel/2006/main">
          <x14:cfRule type="dataBar" id="{D1AB3193-DA30-4518-BCB3-DCEF8CFFC4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DT20</xm:sqref>
        </x14:conditionalFormatting>
        <x14:conditionalFormatting xmlns:xm="http://schemas.microsoft.com/office/excel/2006/main">
          <x14:cfRule type="dataBar" id="{08B71A56-9863-47AE-86F4-3A943BB4176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DT25</xm:sqref>
        </x14:conditionalFormatting>
        <x14:conditionalFormatting xmlns:xm="http://schemas.microsoft.com/office/excel/2006/main">
          <x14:cfRule type="dataBar" id="{793B45A0-3D3B-4AE9-89D0-16E8682CEB8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DT24</xm:sqref>
        </x14:conditionalFormatting>
        <x14:conditionalFormatting xmlns:xm="http://schemas.microsoft.com/office/excel/2006/main">
          <x14:cfRule type="dataBar" id="{160FBBDD-7716-481C-8701-8421032FBA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DT26:DT28</xm:sqref>
        </x14:conditionalFormatting>
        <x14:conditionalFormatting xmlns:xm="http://schemas.microsoft.com/office/excel/2006/main">
          <x14:cfRule type="dataBar" id="{F761BC25-AA56-4318-8910-71BEFE4FF40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DT29:DT30</xm:sqref>
        </x14:conditionalFormatting>
        <x14:conditionalFormatting xmlns:xm="http://schemas.microsoft.com/office/excel/2006/main">
          <x14:cfRule type="dataBar" id="{F6711858-148A-4335-98EA-F638009F8C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DT31</xm:sqref>
        </x14:conditionalFormatting>
        <x14:conditionalFormatting xmlns:xm="http://schemas.microsoft.com/office/excel/2006/main">
          <x14:cfRule type="dataBar" id="{1E144B2B-6FF7-43AF-B56F-52862D00679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DT32</xm:sqref>
        </x14:conditionalFormatting>
        <x14:conditionalFormatting xmlns:xm="http://schemas.microsoft.com/office/excel/2006/main">
          <x14:cfRule type="dataBar" id="{25B087FD-A569-4025-941E-D9CAFA604D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DT33</xm:sqref>
        </x14:conditionalFormatting>
        <x14:conditionalFormatting xmlns:xm="http://schemas.microsoft.com/office/excel/2006/main">
          <x14:cfRule type="dataBar" id="{74F07348-575C-4DA6-95F0-CC29BE65A00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DT32</xm:sqref>
        </x14:conditionalFormatting>
        <x14:conditionalFormatting xmlns:xm="http://schemas.microsoft.com/office/excel/2006/main">
          <x14:cfRule type="dataBar" id="{AC663904-3094-4BD4-91E2-6A6B5208D45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DT33</xm:sqref>
        </x14:conditionalFormatting>
        <x14:conditionalFormatting xmlns:xm="http://schemas.microsoft.com/office/excel/2006/main">
          <x14:cfRule type="dataBar" id="{AE09AD31-CEFB-4D60-9177-A2EB070150A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DT34</xm:sqref>
        </x14:conditionalFormatting>
        <x14:conditionalFormatting xmlns:xm="http://schemas.microsoft.com/office/excel/2006/main">
          <x14:cfRule type="dataBar" id="{FFF8B20C-B97F-4789-97DC-60C7C775113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DT8 DT10 DT12 DT14 DT16 DT18 DT20 DT22 DT24 DT26 DT28 DT30 DT32 DT34</xm:sqref>
        </x14:conditionalFormatting>
        <x14:conditionalFormatting xmlns:xm="http://schemas.microsoft.com/office/excel/2006/main">
          <x14:cfRule type="dataBar" id="{2357AB16-701F-4516-A178-D9B1DC670E4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DT9 DT7 DT11 DT13 DT15 DT17 DT19 DT21 DT23 DT25 DT27 DT29 DT31 DT33</xm:sqref>
        </x14:conditionalFormatting>
        <x14:conditionalFormatting xmlns:xm="http://schemas.microsoft.com/office/excel/2006/main">
          <x14:cfRule type="dataBar" id="{6326ECBD-26A8-4332-8B93-BCD542B216F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DT6</xm:sqref>
        </x14:conditionalFormatting>
        <x14:conditionalFormatting xmlns:xm="http://schemas.microsoft.com/office/excel/2006/main">
          <x14:cfRule type="dataBar" id="{42BFFA26-8975-48E9-A5CB-BD6E34A559E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DT6</xm:sqref>
        </x14:conditionalFormatting>
        <x14:conditionalFormatting xmlns:xm="http://schemas.microsoft.com/office/excel/2006/main">
          <x14:cfRule type="dataBar" id="{E48AA906-A3F5-4054-A57B-7F94FE88B19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CT6</xm:sqref>
        </x14:conditionalFormatting>
        <x14:conditionalFormatting xmlns:xm="http://schemas.microsoft.com/office/excel/2006/main">
          <x14:cfRule type="dataBar" id="{8FE672AE-DB59-4CA7-912E-A362ED32FE4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CT26:CT27</xm:sqref>
        </x14:conditionalFormatting>
        <x14:conditionalFormatting xmlns:xm="http://schemas.microsoft.com/office/excel/2006/main">
          <x14:cfRule type="dataBar" id="{CFBAD603-FA01-401A-B7F3-D692B3F4FCB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CT9</xm:sqref>
        </x14:conditionalFormatting>
        <x14:conditionalFormatting xmlns:xm="http://schemas.microsoft.com/office/excel/2006/main">
          <x14:cfRule type="dataBar" id="{C3975BBD-7C92-4789-89B0-B8382DEE297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CT14 CT18 CT16 CT11:CT12</xm:sqref>
        </x14:conditionalFormatting>
        <x14:conditionalFormatting xmlns:xm="http://schemas.microsoft.com/office/excel/2006/main">
          <x14:cfRule type="dataBar" id="{C7B22963-0F34-400C-A24F-940CDA60B3F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CT13 CT19 CT17 CT15</xm:sqref>
        </x14:conditionalFormatting>
        <x14:conditionalFormatting xmlns:xm="http://schemas.microsoft.com/office/excel/2006/main">
          <x14:cfRule type="dataBar" id="{CFB4C015-E34D-4C4E-98CA-2E2628BFB73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CT10</xm:sqref>
        </x14:conditionalFormatting>
        <x14:conditionalFormatting xmlns:xm="http://schemas.microsoft.com/office/excel/2006/main">
          <x14:cfRule type="dataBar" id="{B3E42262-21D3-4637-B327-347CDD5C7EB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CT7:CT8</xm:sqref>
        </x14:conditionalFormatting>
        <x14:conditionalFormatting xmlns:xm="http://schemas.microsoft.com/office/excel/2006/main">
          <x14:cfRule type="dataBar" id="{0EA36F1F-2669-45AA-BBD8-55379BF031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CT23</xm:sqref>
        </x14:conditionalFormatting>
        <x14:conditionalFormatting xmlns:xm="http://schemas.microsoft.com/office/excel/2006/main">
          <x14:cfRule type="dataBar" id="{87EBA47A-AC73-4043-99EF-4D29A4ECDC8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CT22</xm:sqref>
        </x14:conditionalFormatting>
        <x14:conditionalFormatting xmlns:xm="http://schemas.microsoft.com/office/excel/2006/main">
          <x14:cfRule type="dataBar" id="{87EC0EA6-20E5-4C79-8540-AB6BDDEB0AD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CT20</xm:sqref>
        </x14:conditionalFormatting>
        <x14:conditionalFormatting xmlns:xm="http://schemas.microsoft.com/office/excel/2006/main">
          <x14:cfRule type="dataBar" id="{E84BB35E-EC33-4222-BA86-C7DC5F638CA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CT21</xm:sqref>
        </x14:conditionalFormatting>
        <x14:conditionalFormatting xmlns:xm="http://schemas.microsoft.com/office/excel/2006/main">
          <x14:cfRule type="dataBar" id="{2A8AC52E-F0D4-4B69-AE6E-E06D35ABDFB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CT24:CT25</xm:sqref>
        </x14:conditionalFormatting>
        <x14:conditionalFormatting xmlns:xm="http://schemas.microsoft.com/office/excel/2006/main">
          <x14:cfRule type="dataBar" id="{3C8AF0E2-9475-481A-8BC3-207295AE9A8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CU6</xm:sqref>
        </x14:conditionalFormatting>
        <x14:conditionalFormatting xmlns:xm="http://schemas.microsoft.com/office/excel/2006/main">
          <x14:cfRule type="dataBar" id="{785212FE-0776-4A3A-BF04-CDBE78BEA79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CT6:CU6 CT8 CT10 CT12 CT14 CT16 CT18 CT20 CT22 CT24 CT26</xm:sqref>
        </x14:conditionalFormatting>
        <x14:conditionalFormatting xmlns:xm="http://schemas.microsoft.com/office/excel/2006/main">
          <x14:cfRule type="dataBar" id="{61F1320F-9B91-4C20-849D-F87A75C6AD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CT7 CT9 CT11 CT13 CT15 CT17 CT19 CT21 CT23 CT25 CT27</xm:sqref>
        </x14:conditionalFormatting>
        <x14:conditionalFormatting xmlns:xm="http://schemas.microsoft.com/office/excel/2006/main">
          <x14:cfRule type="dataBar" id="{ADB6E587-3653-4582-8247-EE34C8A75B4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CT30</xm:sqref>
        </x14:conditionalFormatting>
        <x14:conditionalFormatting xmlns:xm="http://schemas.microsoft.com/office/excel/2006/main">
          <x14:cfRule type="dataBar" id="{C0C3096A-AEC8-46F8-AE8D-A67999045A1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CT31</xm:sqref>
        </x14:conditionalFormatting>
        <x14:conditionalFormatting xmlns:xm="http://schemas.microsoft.com/office/excel/2006/main">
          <x14:cfRule type="dataBar" id="{D5C5ED89-13DE-4DC7-A5C8-F7DC0FFAA91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CT33</xm:sqref>
        </x14:conditionalFormatting>
        <x14:conditionalFormatting xmlns:xm="http://schemas.microsoft.com/office/excel/2006/main">
          <x14:cfRule type="dataBar" id="{4BBC0CB7-869F-49C6-85C9-3AD596A2E2A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CT34</xm:sqref>
        </x14:conditionalFormatting>
        <x14:conditionalFormatting xmlns:xm="http://schemas.microsoft.com/office/excel/2006/main">
          <x14:cfRule type="dataBar" id="{A6452185-0BA6-4A0A-9B19-BBBDDE0B3B8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CT32</xm:sqref>
        </x14:conditionalFormatting>
        <x14:conditionalFormatting xmlns:xm="http://schemas.microsoft.com/office/excel/2006/main">
          <x14:cfRule type="dataBar" id="{224EF133-CC66-4195-A650-F5BAE8DA689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CT33 CT31</xm:sqref>
        </x14:conditionalFormatting>
        <x14:conditionalFormatting xmlns:xm="http://schemas.microsoft.com/office/excel/2006/main">
          <x14:cfRule type="dataBar" id="{788F70BC-0424-4269-BF31-A3DC0B6D43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DP13 DP19 DP17 DP15</xm:sqref>
        </x14:conditionalFormatting>
        <x14:conditionalFormatting xmlns:xm="http://schemas.microsoft.com/office/excel/2006/main">
          <x14:cfRule type="dataBar" id="{3D714162-BE1F-4200-B5B3-E992EE267F4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DP14 DP18 DP16 DP11:DP12</xm:sqref>
        </x14:conditionalFormatting>
        <x14:conditionalFormatting xmlns:xm="http://schemas.microsoft.com/office/excel/2006/main">
          <x14:cfRule type="dataBar" id="{CFC19ACD-DB92-4812-AD23-02F51A5315C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DP10</xm:sqref>
        </x14:conditionalFormatting>
        <x14:conditionalFormatting xmlns:xm="http://schemas.microsoft.com/office/excel/2006/main">
          <x14:cfRule type="dataBar" id="{F26DAE25-5C43-423B-8B31-86AFA5B890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DP20</xm:sqref>
        </x14:conditionalFormatting>
        <x14:conditionalFormatting xmlns:xm="http://schemas.microsoft.com/office/excel/2006/main">
          <x14:cfRule type="dataBar" id="{87DD991B-EC0B-4034-8F0E-D18C3C3A5CA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DP7:DP9</xm:sqref>
        </x14:conditionalFormatting>
        <x14:conditionalFormatting xmlns:xm="http://schemas.microsoft.com/office/excel/2006/main">
          <x14:cfRule type="dataBar" id="{31D99BD9-B6DC-4C3B-93F6-BE2C694AEE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DP6</xm:sqref>
        </x14:conditionalFormatting>
        <x14:conditionalFormatting xmlns:xm="http://schemas.microsoft.com/office/excel/2006/main">
          <x14:cfRule type="dataBar" id="{AFB6DB97-E140-49F6-8581-4FED82FBDB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DP23</xm:sqref>
        </x14:conditionalFormatting>
        <x14:conditionalFormatting xmlns:xm="http://schemas.microsoft.com/office/excel/2006/main">
          <x14:cfRule type="dataBar" id="{555C7C04-B9F8-48BB-86D2-5FFA6C238D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DP22</xm:sqref>
        </x14:conditionalFormatting>
        <x14:conditionalFormatting xmlns:xm="http://schemas.microsoft.com/office/excel/2006/main">
          <x14:cfRule type="dataBar" id="{3073EFDE-8E28-43F6-A140-F2619D0FCD0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DP21</xm:sqref>
        </x14:conditionalFormatting>
        <x14:conditionalFormatting xmlns:xm="http://schemas.microsoft.com/office/excel/2006/main">
          <x14:cfRule type="dataBar" id="{BA89EECF-8C43-4C7E-86AF-7D652972CE7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DP24:DP25</xm:sqref>
        </x14:conditionalFormatting>
        <x14:conditionalFormatting xmlns:xm="http://schemas.microsoft.com/office/excel/2006/main">
          <x14:cfRule type="dataBar" id="{423B0498-4D6E-4EB4-9C21-9C1B5BD4AC4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DP26:DP27</xm:sqref>
        </x14:conditionalFormatting>
        <x14:conditionalFormatting xmlns:xm="http://schemas.microsoft.com/office/excel/2006/main">
          <x14:cfRule type="dataBar" id="{EC071665-7031-473C-A6B0-93836C95AB3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DQ25</xm:sqref>
        </x14:conditionalFormatting>
        <x14:conditionalFormatting xmlns:xm="http://schemas.microsoft.com/office/excel/2006/main">
          <x14:cfRule type="dataBar" id="{6368554A-9D0E-4692-8A16-0199EF768B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DQ26</xm:sqref>
        </x14:conditionalFormatting>
        <x14:conditionalFormatting xmlns:xm="http://schemas.microsoft.com/office/excel/2006/main">
          <x14:cfRule type="dataBar" id="{5A7D7FB9-0932-46C4-90EF-F30A7AFEA37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DQ27</xm:sqref>
        </x14:conditionalFormatting>
        <x14:conditionalFormatting xmlns:xm="http://schemas.microsoft.com/office/excel/2006/main">
          <x14:cfRule type="dataBar" id="{878DD206-82C2-411C-90D7-CDEB76032E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DQ24</xm:sqref>
        </x14:conditionalFormatting>
        <x14:conditionalFormatting xmlns:xm="http://schemas.microsoft.com/office/excel/2006/main">
          <x14:cfRule type="dataBar" id="{D26F192A-A035-4ACD-825E-96FCE283327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DQ11</xm:sqref>
        </x14:conditionalFormatting>
        <x14:conditionalFormatting xmlns:xm="http://schemas.microsoft.com/office/excel/2006/main">
          <x14:cfRule type="dataBar" id="{42471352-71F0-415B-AC40-6B616831DB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DQ10</xm:sqref>
        </x14:conditionalFormatting>
        <x14:conditionalFormatting xmlns:xm="http://schemas.microsoft.com/office/excel/2006/main">
          <x14:cfRule type="dataBar" id="{879D1094-8DDE-4959-A743-FE94464766C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DQ7:DQ9</xm:sqref>
        </x14:conditionalFormatting>
        <x14:conditionalFormatting xmlns:xm="http://schemas.microsoft.com/office/excel/2006/main">
          <x14:cfRule type="dataBar" id="{86E0A1A4-1AEE-4A20-A332-4BB06EDFBD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DQ6</xm:sqref>
        </x14:conditionalFormatting>
        <x14:conditionalFormatting xmlns:xm="http://schemas.microsoft.com/office/excel/2006/main">
          <x14:cfRule type="dataBar" id="{38E85BAC-801D-4A44-8EF2-A8D890C966E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DQ13</xm:sqref>
        </x14:conditionalFormatting>
        <x14:conditionalFormatting xmlns:xm="http://schemas.microsoft.com/office/excel/2006/main">
          <x14:cfRule type="dataBar" id="{1A4D77F5-5DEC-4DF0-ACD3-452D4417913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DQ12</xm:sqref>
        </x14:conditionalFormatting>
        <x14:conditionalFormatting xmlns:xm="http://schemas.microsoft.com/office/excel/2006/main">
          <x14:cfRule type="dataBar" id="{AD07E0A9-66C3-42FD-A4FF-75EE802AA51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DQ14</xm:sqref>
        </x14:conditionalFormatting>
        <x14:conditionalFormatting xmlns:xm="http://schemas.microsoft.com/office/excel/2006/main">
          <x14:cfRule type="dataBar" id="{0CC01A12-2615-48FA-9383-AE9BB0664FF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DQ15</xm:sqref>
        </x14:conditionalFormatting>
        <x14:conditionalFormatting xmlns:xm="http://schemas.microsoft.com/office/excel/2006/main">
          <x14:cfRule type="dataBar" id="{B60BEE3F-1BDE-4442-9770-2C3D401AEC0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DQ16</xm:sqref>
        </x14:conditionalFormatting>
        <x14:conditionalFormatting xmlns:xm="http://schemas.microsoft.com/office/excel/2006/main">
          <x14:cfRule type="dataBar" id="{09A9DF47-50DD-4655-94C8-633A5A8E2AA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DQ17</xm:sqref>
        </x14:conditionalFormatting>
        <x14:conditionalFormatting xmlns:xm="http://schemas.microsoft.com/office/excel/2006/main">
          <x14:cfRule type="dataBar" id="{334095B7-ABD8-4015-B3F8-6AD7A339EB1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DQ18</xm:sqref>
        </x14:conditionalFormatting>
        <x14:conditionalFormatting xmlns:xm="http://schemas.microsoft.com/office/excel/2006/main">
          <x14:cfRule type="dataBar" id="{957F0587-ACDB-4907-BF13-27EB49B7D3F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DQ19</xm:sqref>
        </x14:conditionalFormatting>
        <x14:conditionalFormatting xmlns:xm="http://schemas.microsoft.com/office/excel/2006/main">
          <x14:cfRule type="dataBar" id="{E3747540-BC88-4FCC-A75D-A383ED1822D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DQ20</xm:sqref>
        </x14:conditionalFormatting>
        <x14:conditionalFormatting xmlns:xm="http://schemas.microsoft.com/office/excel/2006/main">
          <x14:cfRule type="dataBar" id="{397196B2-6A2F-4F00-B4BC-649CD54CFCB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DQ22</xm:sqref>
        </x14:conditionalFormatting>
        <x14:conditionalFormatting xmlns:xm="http://schemas.microsoft.com/office/excel/2006/main">
          <x14:cfRule type="dataBar" id="{337DA3E5-211A-438F-94E5-7F636378DE6A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DQ23</xm:sqref>
        </x14:conditionalFormatting>
        <x14:conditionalFormatting xmlns:xm="http://schemas.microsoft.com/office/excel/2006/main">
          <x14:cfRule type="dataBar" id="{5E13B551-B748-4FB6-A278-66A5317952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DQ21</xm:sqref>
        </x14:conditionalFormatting>
        <x14:conditionalFormatting xmlns:xm="http://schemas.microsoft.com/office/excel/2006/main">
          <x14:cfRule type="dataBar" id="{89B2FF52-5BC5-431C-8DAD-679E282549F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DR6</xm:sqref>
        </x14:conditionalFormatting>
        <x14:conditionalFormatting xmlns:xm="http://schemas.microsoft.com/office/excel/2006/main">
          <x14:cfRule type="dataBar" id="{B81FC502-11CB-4AA1-9CF0-759DED038E1C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DR11</xm:sqref>
        </x14:conditionalFormatting>
        <x14:conditionalFormatting xmlns:xm="http://schemas.microsoft.com/office/excel/2006/main">
          <x14:cfRule type="dataBar" id="{ECD26D30-DD97-4146-AB92-9082A001FA3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DR12:DR19</xm:sqref>
        </x14:conditionalFormatting>
        <x14:conditionalFormatting xmlns:xm="http://schemas.microsoft.com/office/excel/2006/main">
          <x14:cfRule type="dataBar" id="{A4BFE97B-1507-4D94-B3E2-E8C0F4318EC0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DR22</xm:sqref>
        </x14:conditionalFormatting>
        <x14:conditionalFormatting xmlns:xm="http://schemas.microsoft.com/office/excel/2006/main">
          <x14:cfRule type="dataBar" id="{51B0DAA8-7235-4784-A5DA-050A3B86FE02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DR23</xm:sqref>
        </x14:conditionalFormatting>
        <x14:conditionalFormatting xmlns:xm="http://schemas.microsoft.com/office/excel/2006/main">
          <x14:cfRule type="dataBar" id="{2BF7BDDA-8F1D-4F4B-A4B9-8B20EED25241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DR20</xm:sqref>
        </x14:conditionalFormatting>
        <x14:conditionalFormatting xmlns:xm="http://schemas.microsoft.com/office/excel/2006/main">
          <x14:cfRule type="dataBar" id="{CCD10123-F654-4046-9728-89DA7CE6D52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DR21</xm:sqref>
        </x14:conditionalFormatting>
        <x14:conditionalFormatting xmlns:xm="http://schemas.microsoft.com/office/excel/2006/main">
          <x14:cfRule type="dataBar" id="{F9C62A5B-6638-4F44-BFAB-C59709BD4A7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DR10</xm:sqref>
        </x14:conditionalFormatting>
        <x14:conditionalFormatting xmlns:xm="http://schemas.microsoft.com/office/excel/2006/main">
          <x14:cfRule type="dataBar" id="{70FD0BB0-E96D-4D15-9413-D9DD8C23CDC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DR7:DR9</xm:sqref>
        </x14:conditionalFormatting>
        <x14:conditionalFormatting xmlns:xm="http://schemas.microsoft.com/office/excel/2006/main">
          <x14:cfRule type="dataBar" id="{15F63449-7B33-48F0-86C8-CF5E4DA61F8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DP6:DR6 DP8:DR8 DP10:DR10 DP12:DR12 DP14:DR14 DP16:DR16 DP18:DR18 DP20:DR20 DP22:DR22 DP24:DQ24 DP26:DR26</xm:sqref>
        </x14:conditionalFormatting>
        <x14:conditionalFormatting xmlns:xm="http://schemas.microsoft.com/office/excel/2006/main">
          <x14:cfRule type="dataBar" id="{A13A7313-40D1-4ED8-BB63-BD7E194943E8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DP7:DR7 DP9:DR9 DP11:DR11 DP13:DR13 DP15:DR15 DP17:DR17 DP19:DR19 DP21:DR21 DP23:DR23 DP25:DR25 DP27:DR27</xm:sqref>
        </x14:conditionalFormatting>
        <x14:conditionalFormatting xmlns:xm="http://schemas.microsoft.com/office/excel/2006/main">
          <x14:cfRule type="dataBar" id="{29432F91-4023-4A11-887A-E2F15ED3D41E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DP30</xm:sqref>
        </x14:conditionalFormatting>
        <x14:conditionalFormatting xmlns:xm="http://schemas.microsoft.com/office/excel/2006/main">
          <x14:cfRule type="dataBar" id="{AE3164B1-DE2B-46FE-8341-EBEE3CAED819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DP31</xm:sqref>
        </x14:conditionalFormatting>
        <x14:conditionalFormatting xmlns:xm="http://schemas.microsoft.com/office/excel/2006/main">
          <x14:cfRule type="dataBar" id="{FD667303-6343-470B-84F6-110375399FF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DP32</xm:sqref>
        </x14:conditionalFormatting>
        <x14:conditionalFormatting xmlns:xm="http://schemas.microsoft.com/office/excel/2006/main">
          <x14:cfRule type="dataBar" id="{7AEE76FE-884B-48AC-AB83-3CBA0A53E7BD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DP33</xm:sqref>
        </x14:conditionalFormatting>
        <x14:conditionalFormatting xmlns:xm="http://schemas.microsoft.com/office/excel/2006/main">
          <x14:cfRule type="dataBar" id="{2A6C2641-26A6-4AE8-B645-CC757297A57B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DP34</xm:sqref>
        </x14:conditionalFormatting>
        <x14:conditionalFormatting xmlns:xm="http://schemas.microsoft.com/office/excel/2006/main">
          <x14:cfRule type="dataBar" id="{16EEF0A3-6FD9-4E62-8AE5-D6B37A58F35F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DQ30</xm:sqref>
        </x14:conditionalFormatting>
        <x14:conditionalFormatting xmlns:xm="http://schemas.microsoft.com/office/excel/2006/main">
          <x14:cfRule type="dataBar" id="{13271061-D463-48F7-92A6-C53123080D04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DQ34</xm:sqref>
        </x14:conditionalFormatting>
        <x14:conditionalFormatting xmlns:xm="http://schemas.microsoft.com/office/excel/2006/main">
          <x14:cfRule type="dataBar" id="{0A587EB6-51AD-4FF7-8BB1-299A06B185D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DQ31</xm:sqref>
        </x14:conditionalFormatting>
        <x14:conditionalFormatting xmlns:xm="http://schemas.microsoft.com/office/excel/2006/main">
          <x14:cfRule type="dataBar" id="{DC36972F-D414-472E-8F5B-3B52E8E0FF27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DR34</xm:sqref>
        </x14:conditionalFormatting>
        <x14:conditionalFormatting xmlns:xm="http://schemas.microsoft.com/office/excel/2006/main">
          <x14:cfRule type="dataBar" id="{1596D04D-780F-4DA6-AE8A-9F48E4688153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DP30:DR30 DQ34:DR34 DP32</xm:sqref>
        </x14:conditionalFormatting>
        <x14:conditionalFormatting xmlns:xm="http://schemas.microsoft.com/office/excel/2006/main">
          <x14:cfRule type="dataBar" id="{9B9C045C-BA88-4603-9F0E-34A697F4CAB5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DP31 DP33</xm:sqref>
        </x14:conditionalFormatting>
        <x14:conditionalFormatting xmlns:xm="http://schemas.microsoft.com/office/excel/2006/main">
          <x14:cfRule type="dataBar" id="{B98B46A1-B36E-4BC8-8D47-8D98F63306B6}">
            <x14:dataBar minLength="0" maxLength="10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DP32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Grid</vt:lpstr>
      <vt:lpstr>Grid!Print_Area</vt:lpstr>
      <vt:lpstr>Grid!Print_Titles</vt:lpstr>
    </vt:vector>
  </TitlesOfParts>
  <Company>London School of Economics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2019-06-11T09:35:31Z</cp:lastPrinted>
  <dcterms:created xsi:type="dcterms:W3CDTF">2019-05-30T13:28:02Z</dcterms:created>
  <dcterms:modified xsi:type="dcterms:W3CDTF">2019-06-11T09:35:44Z</dcterms:modified>
</cp:coreProperties>
</file>